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lca\OneDrive\Desktop\TPMGC\2021\7 Tournaments\Pay Out Calculator\"/>
    </mc:Choice>
  </mc:AlternateContent>
  <xr:revisionPtr revIDLastSave="0" documentId="8_{B644A46D-DA76-4C4F-8696-7EC271A4E5D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M41" i="1" l="1"/>
  <c r="Z62" i="1"/>
  <c r="AB48" i="1"/>
  <c r="AB61" i="1" s="1"/>
  <c r="AA48" i="1"/>
  <c r="AA60" i="1" s="1"/>
  <c r="W62" i="1"/>
  <c r="Y48" i="1"/>
  <c r="Y47" i="1" s="1"/>
  <c r="X48" i="1"/>
  <c r="X47" i="1" s="1"/>
  <c r="Y60" i="1"/>
  <c r="AB59" i="1"/>
  <c r="Y59" i="1"/>
  <c r="O48" i="1"/>
  <c r="O47" i="1" s="1"/>
  <c r="P48" i="1"/>
  <c r="P47" i="1" s="1"/>
  <c r="G16" i="1"/>
  <c r="G15" i="1"/>
  <c r="G21" i="1" s="1"/>
  <c r="I16" i="1"/>
  <c r="I15" i="1"/>
  <c r="I20" i="1" s="1"/>
  <c r="K16" i="1"/>
  <c r="K15" i="1" s="1"/>
  <c r="M16" i="1"/>
  <c r="M15" i="1" s="1"/>
  <c r="O16" i="1"/>
  <c r="O15" i="1"/>
  <c r="O23" i="1" s="1"/>
  <c r="AA16" i="1"/>
  <c r="AA15" i="1"/>
  <c r="AA25" i="1" s="1"/>
  <c r="V48" i="1"/>
  <c r="V59" i="1"/>
  <c r="U48" i="1"/>
  <c r="U59" i="1" s="1"/>
  <c r="R48" i="1"/>
  <c r="R47" i="1" s="1"/>
  <c r="R55" i="1" s="1"/>
  <c r="S48" i="1"/>
  <c r="S47" i="1" s="1"/>
  <c r="M48" i="1"/>
  <c r="M47" i="1" s="1"/>
  <c r="D48" i="1"/>
  <c r="D47" i="1" s="1"/>
  <c r="C48" i="1"/>
  <c r="C47" i="1" s="1"/>
  <c r="L48" i="1"/>
  <c r="L47" i="1" s="1"/>
  <c r="L52" i="1" s="1"/>
  <c r="Q62" i="1"/>
  <c r="N62" i="1"/>
  <c r="K62" i="1"/>
  <c r="T62" i="1"/>
  <c r="J48" i="1"/>
  <c r="J47" i="1" s="1"/>
  <c r="I48" i="1"/>
  <c r="I47" i="1" s="1"/>
  <c r="I54" i="1" s="1"/>
  <c r="H62" i="1"/>
  <c r="G48" i="1"/>
  <c r="G47" i="1" s="1"/>
  <c r="F48" i="1"/>
  <c r="F47" i="1" s="1"/>
  <c r="F52" i="1" s="1"/>
  <c r="E62" i="1"/>
  <c r="B62" i="1"/>
  <c r="W16" i="1"/>
  <c r="W15" i="1" s="1"/>
  <c r="W27" i="1" s="1"/>
  <c r="C16" i="1"/>
  <c r="C15" i="1" s="1"/>
  <c r="E16" i="1"/>
  <c r="E15" i="1"/>
  <c r="E23" i="1" s="1"/>
  <c r="Q16" i="1"/>
  <c r="Q15" i="1" s="1"/>
  <c r="S16" i="1"/>
  <c r="S15" i="1" s="1"/>
  <c r="S19" i="1" s="1"/>
  <c r="U16" i="1"/>
  <c r="U15" i="1" s="1"/>
  <c r="Y16" i="1"/>
  <c r="Y15" i="1" s="1"/>
  <c r="M6" i="1"/>
  <c r="M51" i="2"/>
  <c r="M52" i="2"/>
  <c r="M53" i="2"/>
  <c r="M54" i="2"/>
  <c r="M55" i="2"/>
  <c r="M56" i="2"/>
  <c r="M57" i="2"/>
  <c r="M50" i="2"/>
  <c r="M27" i="2"/>
  <c r="M28" i="2"/>
  <c r="M29" i="2"/>
  <c r="M30" i="2"/>
  <c r="M31" i="2"/>
  <c r="M32" i="2"/>
  <c r="M26" i="2"/>
  <c r="M4" i="2"/>
  <c r="M5" i="2"/>
  <c r="M6" i="2"/>
  <c r="M7" i="2"/>
  <c r="M8" i="2"/>
  <c r="M9" i="2"/>
  <c r="M3" i="2"/>
  <c r="W24" i="1"/>
  <c r="V47" i="1"/>
  <c r="V54" i="1" s="1"/>
  <c r="O26" i="1"/>
  <c r="Y52" i="1" l="1"/>
  <c r="Y55" i="1"/>
  <c r="AA32" i="1"/>
  <c r="AB60" i="1"/>
  <c r="I25" i="1"/>
  <c r="R52" i="1"/>
  <c r="R54" i="1"/>
  <c r="Y57" i="1"/>
  <c r="Y53" i="1"/>
  <c r="Y56" i="1"/>
  <c r="Y58" i="1"/>
  <c r="AA61" i="1"/>
  <c r="I52" i="1"/>
  <c r="X52" i="1"/>
  <c r="X56" i="1"/>
  <c r="X55" i="1"/>
  <c r="X53" i="1"/>
  <c r="V58" i="1"/>
  <c r="L56" i="1"/>
  <c r="V52" i="1"/>
  <c r="L55" i="1"/>
  <c r="W32" i="1"/>
  <c r="W19" i="1"/>
  <c r="AA28" i="1"/>
  <c r="S29" i="1"/>
  <c r="W30" i="1"/>
  <c r="W21" i="1"/>
  <c r="W29" i="1"/>
  <c r="O22" i="1"/>
  <c r="O20" i="1"/>
  <c r="E20" i="1"/>
  <c r="I24" i="1"/>
  <c r="AA27" i="1"/>
  <c r="S21" i="1"/>
  <c r="AA34" i="1"/>
  <c r="G23" i="1"/>
  <c r="AA23" i="1"/>
  <c r="W20" i="1"/>
  <c r="S28" i="1"/>
  <c r="W31" i="1"/>
  <c r="S23" i="1"/>
  <c r="W25" i="1"/>
  <c r="E19" i="1"/>
  <c r="S24" i="1"/>
  <c r="I19" i="1"/>
  <c r="O19" i="1"/>
  <c r="G20" i="1"/>
  <c r="AA30" i="1"/>
  <c r="Y27" i="1"/>
  <c r="Y22" i="1"/>
  <c r="Y29" i="1"/>
  <c r="Y28" i="1"/>
  <c r="Y34" i="1"/>
  <c r="Y21" i="1"/>
  <c r="Y30" i="1"/>
  <c r="Y20" i="1"/>
  <c r="Y25" i="1"/>
  <c r="Y19" i="1"/>
  <c r="Y33" i="1"/>
  <c r="Y26" i="1"/>
  <c r="Y23" i="1"/>
  <c r="Y32" i="1"/>
  <c r="M54" i="1"/>
  <c r="M56" i="1"/>
  <c r="U23" i="1"/>
  <c r="U28" i="1"/>
  <c r="U27" i="1"/>
  <c r="U31" i="1"/>
  <c r="U32" i="1"/>
  <c r="U22" i="1"/>
  <c r="U29" i="1"/>
  <c r="U24" i="1"/>
  <c r="U25" i="1"/>
  <c r="U21" i="1"/>
  <c r="O53" i="1"/>
  <c r="O56" i="1"/>
  <c r="M25" i="1"/>
  <c r="M26" i="1"/>
  <c r="M20" i="1"/>
  <c r="M24" i="1"/>
  <c r="M23" i="1"/>
  <c r="M27" i="1"/>
  <c r="M21" i="1"/>
  <c r="M19" i="1"/>
  <c r="Q23" i="1"/>
  <c r="Q27" i="1"/>
  <c r="Q24" i="1"/>
  <c r="Q26" i="1"/>
  <c r="Q29" i="1"/>
  <c r="Q21" i="1"/>
  <c r="Q19" i="1"/>
  <c r="Q30" i="1"/>
  <c r="Q22" i="1"/>
  <c r="Q20" i="1"/>
  <c r="Q25" i="1"/>
  <c r="J54" i="1"/>
  <c r="J52" i="1"/>
  <c r="D52" i="1"/>
  <c r="D53" i="1"/>
  <c r="V53" i="1"/>
  <c r="F53" i="1"/>
  <c r="I21" i="1"/>
  <c r="I23" i="1"/>
  <c r="O25" i="1"/>
  <c r="O27" i="1"/>
  <c r="AA21" i="1"/>
  <c r="G19" i="1"/>
  <c r="AA22" i="1"/>
  <c r="V57" i="1"/>
  <c r="L53" i="1"/>
  <c r="AA59" i="1"/>
  <c r="V56" i="1"/>
  <c r="AA19" i="1"/>
  <c r="E21" i="1"/>
  <c r="L54" i="1"/>
  <c r="I22" i="1"/>
  <c r="O29" i="1"/>
  <c r="O24" i="1"/>
  <c r="G22" i="1"/>
  <c r="AA29" i="1"/>
  <c r="AA35" i="1"/>
  <c r="E22" i="1"/>
  <c r="M11" i="2"/>
  <c r="M34" i="2"/>
  <c r="E24" i="1"/>
  <c r="AA47" i="1"/>
  <c r="AA58" i="1" s="1"/>
  <c r="AB47" i="1"/>
  <c r="AB54" i="1" s="1"/>
  <c r="U47" i="1"/>
  <c r="U55" i="1" s="1"/>
  <c r="J55" i="1"/>
  <c r="O55" i="1"/>
  <c r="O52" i="1"/>
  <c r="O54" i="1"/>
  <c r="V55" i="1"/>
  <c r="F54" i="1"/>
  <c r="M53" i="1"/>
  <c r="M52" i="1"/>
  <c r="O57" i="1"/>
  <c r="X54" i="1"/>
  <c r="J53" i="1"/>
  <c r="AA54" i="1"/>
  <c r="Y54" i="1"/>
  <c r="C22" i="1"/>
  <c r="C20" i="1"/>
  <c r="C19" i="1"/>
  <c r="C23" i="1"/>
  <c r="C21" i="1"/>
  <c r="S55" i="1"/>
  <c r="S58" i="1"/>
  <c r="S56" i="1"/>
  <c r="S54" i="1"/>
  <c r="S53" i="1"/>
  <c r="S52" i="1"/>
  <c r="S57" i="1"/>
  <c r="K19" i="1"/>
  <c r="K22" i="1"/>
  <c r="K24" i="1"/>
  <c r="K20" i="1"/>
  <c r="K23" i="1"/>
  <c r="K27" i="1"/>
  <c r="K25" i="1"/>
  <c r="K21" i="1"/>
  <c r="K26" i="1"/>
  <c r="C52" i="1"/>
  <c r="C53" i="1"/>
  <c r="P53" i="1"/>
  <c r="P56" i="1"/>
  <c r="P52" i="1"/>
  <c r="P57" i="1"/>
  <c r="P54" i="1"/>
  <c r="P55" i="1"/>
  <c r="U19" i="1"/>
  <c r="U20" i="1"/>
  <c r="U30" i="1"/>
  <c r="G54" i="1"/>
  <c r="G53" i="1"/>
  <c r="G52" i="1"/>
  <c r="X59" i="1"/>
  <c r="X60" i="1"/>
  <c r="M55" i="1"/>
  <c r="X58" i="1"/>
  <c r="X57" i="1"/>
  <c r="S31" i="1"/>
  <c r="S30" i="1"/>
  <c r="S27" i="1"/>
  <c r="S20" i="1"/>
  <c r="S25" i="1"/>
  <c r="S26" i="1"/>
  <c r="I55" i="1"/>
  <c r="I53" i="1"/>
  <c r="R57" i="1"/>
  <c r="R58" i="1"/>
  <c r="R56" i="1"/>
  <c r="R53" i="1"/>
  <c r="AA20" i="1"/>
  <c r="AA33" i="1"/>
  <c r="AA24" i="1"/>
  <c r="AA26" i="1"/>
  <c r="AA31" i="1"/>
  <c r="G24" i="1"/>
  <c r="G25" i="1"/>
  <c r="S22" i="1"/>
  <c r="U26" i="1"/>
  <c r="W33" i="1"/>
  <c r="W23" i="1"/>
  <c r="W26" i="1"/>
  <c r="W28" i="1"/>
  <c r="W22" i="1"/>
  <c r="M28" i="1"/>
  <c r="M22" i="1"/>
  <c r="Q28" i="1"/>
  <c r="Y24" i="1"/>
  <c r="I26" i="1"/>
  <c r="O21" i="1"/>
  <c r="O28" i="1"/>
  <c r="Y31" i="1"/>
  <c r="AB56" i="1" l="1"/>
  <c r="AA52" i="1"/>
  <c r="Y62" i="1"/>
  <c r="L62" i="1"/>
  <c r="D62" i="1"/>
  <c r="AB53" i="1"/>
  <c r="AB55" i="1"/>
  <c r="AB52" i="1"/>
  <c r="R59" i="1"/>
  <c r="X62" i="1"/>
  <c r="U56" i="1"/>
  <c r="G36" i="1"/>
  <c r="F36" i="1" s="1"/>
  <c r="O36" i="1"/>
  <c r="N36" i="1" s="1"/>
  <c r="M36" i="1"/>
  <c r="L36" i="1" s="1"/>
  <c r="Y36" i="1"/>
  <c r="X36" i="1" s="1"/>
  <c r="F62" i="1"/>
  <c r="AA55" i="1"/>
  <c r="AA56" i="1"/>
  <c r="AA57" i="1"/>
  <c r="E36" i="1"/>
  <c r="D36" i="1" s="1"/>
  <c r="S36" i="1"/>
  <c r="R36" i="1" s="1"/>
  <c r="U57" i="1"/>
  <c r="Q36" i="1"/>
  <c r="P36" i="1" s="1"/>
  <c r="U53" i="1"/>
  <c r="G62" i="1"/>
  <c r="V62" i="1"/>
  <c r="J62" i="1"/>
  <c r="I36" i="1"/>
  <c r="H36" i="1" s="1"/>
  <c r="AA53" i="1"/>
  <c r="AB57" i="1"/>
  <c r="AB58" i="1"/>
  <c r="U52" i="1"/>
  <c r="U58" i="1"/>
  <c r="U54" i="1"/>
  <c r="O62" i="1"/>
  <c r="M62" i="1"/>
  <c r="R62" i="1"/>
  <c r="I62" i="1"/>
  <c r="C62" i="1"/>
  <c r="S62" i="1"/>
  <c r="C36" i="1"/>
  <c r="B36" i="1" s="1"/>
  <c r="W36" i="1"/>
  <c r="V36" i="1" s="1"/>
  <c r="U36" i="1"/>
  <c r="T36" i="1" s="1"/>
  <c r="AA36" i="1"/>
  <c r="Z36" i="1" s="1"/>
  <c r="P62" i="1"/>
  <c r="K36" i="1"/>
  <c r="J36" i="1" s="1"/>
  <c r="AB62" i="1" l="1"/>
  <c r="AA62" i="1"/>
  <c r="U60" i="1"/>
  <c r="U62" i="1"/>
</calcChain>
</file>

<file path=xl/sharedStrings.xml><?xml version="1.0" encoding="utf-8"?>
<sst xmlns="http://schemas.openxmlformats.org/spreadsheetml/2006/main" count="275" uniqueCount="158">
  <si>
    <t>11 to 13</t>
  </si>
  <si>
    <t>14 to 16</t>
  </si>
  <si>
    <t>29 to 31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</si>
  <si>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</si>
  <si>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</si>
  <si>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</si>
  <si>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</si>
  <si>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</si>
  <si>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</si>
  <si>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</si>
  <si>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</si>
  <si>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</si>
  <si>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</si>
  <si>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</si>
  <si>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</si>
  <si>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</si>
  <si>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FLIGHT</t>
  </si>
  <si>
    <t>per player</t>
  </si>
  <si>
    <t>FINISH</t>
  </si>
  <si>
    <t>2 PLAYER</t>
  </si>
  <si>
    <t>4 PLAYER</t>
  </si>
  <si>
    <t>DATA INPUT</t>
  </si>
  <si>
    <t>OUTPUT</t>
  </si>
  <si>
    <t>Flight 1</t>
  </si>
  <si>
    <t>Name</t>
  </si>
  <si>
    <t>GHIN</t>
  </si>
  <si>
    <t>Net</t>
  </si>
  <si>
    <t>HCP</t>
  </si>
  <si>
    <t>Gross</t>
  </si>
  <si>
    <t>Ericson, D</t>
  </si>
  <si>
    <t>Tucker, S</t>
  </si>
  <si>
    <t>Hansen, E</t>
  </si>
  <si>
    <t>Mills, R</t>
  </si>
  <si>
    <t>Guthrie, L</t>
  </si>
  <si>
    <t>Inouye, J</t>
  </si>
  <si>
    <t>Gray, R</t>
  </si>
  <si>
    <t>Collins, M</t>
  </si>
  <si>
    <t>Powell, J</t>
  </si>
  <si>
    <t>Kaplan, S</t>
  </si>
  <si>
    <t>Kardos, G</t>
  </si>
  <si>
    <t>Palmer, R</t>
  </si>
  <si>
    <t>Cochran, J</t>
  </si>
  <si>
    <t>Stuermer, R</t>
  </si>
  <si>
    <t>Yatsko, G</t>
  </si>
  <si>
    <t>Maloney, M</t>
  </si>
  <si>
    <t>Lackritz, J</t>
  </si>
  <si>
    <t>Malone, K</t>
  </si>
  <si>
    <t>Geiler, R</t>
  </si>
  <si>
    <t>Cox, H</t>
  </si>
  <si>
    <t>Shapiro, M</t>
  </si>
  <si>
    <t>Flight 2</t>
  </si>
  <si>
    <t>Goad, D</t>
  </si>
  <si>
    <t>McLean, K</t>
  </si>
  <si>
    <t>Elliott, B</t>
  </si>
  <si>
    <t>Moore, R</t>
  </si>
  <si>
    <t>Alford, J</t>
  </si>
  <si>
    <t>Herring, B</t>
  </si>
  <si>
    <t>Henson, S</t>
  </si>
  <si>
    <t>Lewis, S</t>
  </si>
  <si>
    <t>Hodge, L</t>
  </si>
  <si>
    <t>Broido, J</t>
  </si>
  <si>
    <t>Vidal, R</t>
  </si>
  <si>
    <t>Riddle, M</t>
  </si>
  <si>
    <t>Prosi, L</t>
  </si>
  <si>
    <t>Laisney, P</t>
  </si>
  <si>
    <t>Klein, D</t>
  </si>
  <si>
    <t>Parziale, R</t>
  </si>
  <si>
    <t>Kennedy, R</t>
  </si>
  <si>
    <t>Cade, L</t>
  </si>
  <si>
    <t>Russian, T</t>
  </si>
  <si>
    <t>Skrabski, W</t>
  </si>
  <si>
    <t>Thomas, H</t>
  </si>
  <si>
    <t>WD</t>
  </si>
  <si>
    <t>Woersching, R</t>
  </si>
  <si>
    <t>NS</t>
  </si>
  <si>
    <t>Flight 3</t>
  </si>
  <si>
    <t>Westwood, J</t>
  </si>
  <si>
    <t>Paluso, G</t>
  </si>
  <si>
    <t>Hood, R</t>
  </si>
  <si>
    <t>Shushan, S</t>
  </si>
  <si>
    <t>Carroll, J</t>
  </si>
  <si>
    <t>Rogers, J</t>
  </si>
  <si>
    <t>Howell, R</t>
  </si>
  <si>
    <t>Beaver, J</t>
  </si>
  <si>
    <t>Cromwell, D</t>
  </si>
  <si>
    <t>Hunter, D</t>
  </si>
  <si>
    <t>Cohen, E</t>
  </si>
  <si>
    <t>Gigoux, C</t>
  </si>
  <si>
    <t>Evans, M</t>
  </si>
  <si>
    <t>Macpherson, R</t>
  </si>
  <si>
    <t>Ostrowiak, T</t>
  </si>
  <si>
    <t>Newman, G</t>
  </si>
  <si>
    <t>Greif, J</t>
  </si>
  <si>
    <t>Brede, H</t>
  </si>
  <si>
    <t>Martinez, H</t>
  </si>
  <si>
    <t>Koz, G</t>
  </si>
  <si>
    <t>Jorgensen, R</t>
  </si>
  <si>
    <t>Burris, B</t>
  </si>
  <si>
    <t>Tindaro, J</t>
  </si>
  <si>
    <t>Ritchie, G</t>
  </si>
  <si>
    <t>NC</t>
  </si>
  <si>
    <t>enter # of players in appropriate green box</t>
  </si>
  <si>
    <t>: tournament fee/player</t>
  </si>
  <si>
    <t>: tournament subsidy</t>
  </si>
  <si>
    <t>enter # of teams in appropriate green box</t>
  </si>
  <si>
    <t>Step</t>
  </si>
  <si>
    <t>Enter tournament subsidy</t>
  </si>
  <si>
    <t>(individual)</t>
  </si>
  <si>
    <t>(team)</t>
  </si>
  <si>
    <t>2 OR 4 PERSON TEAM EVENTS</t>
  </si>
  <si>
    <t xml:space="preserve">13th </t>
  </si>
  <si>
    <t>Enter tournament fee per player</t>
  </si>
  <si>
    <t>Enter number of players in flight</t>
  </si>
  <si>
    <t>After finalizing Payout Amounts:</t>
  </si>
  <si>
    <t>Align 1st place prize money with 1st place in the flight</t>
  </si>
  <si>
    <t>(below)</t>
  </si>
  <si>
    <t>Copy the column with the winnings for each flight to results sheet</t>
  </si>
  <si>
    <r>
      <t xml:space="preserve">Click </t>
    </r>
    <r>
      <rPr>
        <i/>
        <sz val="11"/>
        <color theme="1"/>
        <rFont val="Calibri"/>
        <family val="2"/>
        <scheme val="minor"/>
      </rPr>
      <t xml:space="preserve">Paste Special, Values </t>
    </r>
    <r>
      <rPr>
        <sz val="11"/>
        <color theme="1"/>
        <rFont val="Calibri"/>
        <family val="2"/>
        <scheme val="minor"/>
      </rPr>
      <t xml:space="preserve">and </t>
    </r>
    <r>
      <rPr>
        <i/>
        <sz val="11"/>
        <color theme="1"/>
        <rFont val="Calibri"/>
        <family val="2"/>
        <scheme val="minor"/>
      </rPr>
      <t>Number Formats, OK</t>
    </r>
  </si>
  <si>
    <t>INSTRUCTIONS</t>
  </si>
  <si>
    <t>14th</t>
  </si>
  <si>
    <t>15th</t>
  </si>
  <si>
    <t>INDIVIDUAL EVENTS</t>
  </si>
  <si>
    <t>17 to 18</t>
  </si>
  <si>
    <t>19 to 21</t>
  </si>
  <si>
    <t>22 to 23</t>
  </si>
  <si>
    <t>24 to 26</t>
  </si>
  <si>
    <t>27 to 28</t>
  </si>
  <si>
    <t>32 to 33</t>
  </si>
  <si>
    <t>34 to 36</t>
  </si>
  <si>
    <t>37 to 38</t>
  </si>
  <si>
    <t>16th</t>
  </si>
  <si>
    <t>17th</t>
  </si>
  <si>
    <t>39 to 41</t>
  </si>
  <si>
    <t>42 to 43</t>
  </si>
  <si>
    <t xml:space="preserve">Hold the cursor over the prize amounts for the places in which there is a tie.  </t>
  </si>
  <si>
    <t>Start with the person finishing highest and drag the cursor down to the lowest place person involved in that tie</t>
  </si>
  <si>
    <t>In a row at the bottom of your screen below the spreadsheet, you should see the average amount for the places highlighted</t>
  </si>
  <si>
    <t>follow the instructions in Step 4</t>
  </si>
  <si>
    <t>a</t>
  </si>
  <si>
    <t>b</t>
  </si>
  <si>
    <t>c</t>
  </si>
  <si>
    <t>d</t>
  </si>
  <si>
    <t>e</t>
  </si>
  <si>
    <t>AFTER FOLLOWING THESE INSTRUCTIONS FOR TIES, DO NOT SAVE THIS SPREADSHEET OR YOU WILL ERASE SOME FORMULAS</t>
  </si>
  <si>
    <t>change the amounts for each of those cells involved in the tie to the average value</t>
  </si>
  <si>
    <t>8 to 9</t>
  </si>
  <si>
    <t>10 to 11</t>
  </si>
  <si>
    <t>12 to 13</t>
  </si>
  <si>
    <t>Total Pool</t>
  </si>
  <si>
    <t>NOTE:</t>
  </si>
  <si>
    <t>5 to 7</t>
  </si>
  <si>
    <t>POOL with Subsidy-&gt;</t>
  </si>
  <si>
    <t>FLT PAY POOL-&gt;</t>
  </si>
  <si>
    <t>: # paying tournament fee*</t>
  </si>
  <si>
    <t>* include those who played plus No Shows</t>
  </si>
  <si>
    <t>22 to 24</t>
  </si>
  <si>
    <t>25 to 27</t>
  </si>
  <si>
    <t>Instructions When There are 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</si>
</sst>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/>
    <xf numFmtId="165" fontId="0" fillId="3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4" borderId="0" xfId="0" applyFill="1"/>
    <xf numFmtId="6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5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6" fontId="0" fillId="0" borderId="4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6" fontId="0" fillId="0" borderId="4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6" fontId="0" fillId="4" borderId="4" xfId="1" applyNumberFormat="1" applyFon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16" fontId="0" fillId="0" borderId="3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4" fontId="0" fillId="4" borderId="1" xfId="2" applyNumberFormat="1" applyFont="1" applyFill="1" applyBorder="1"/>
    <xf numFmtId="0" fontId="0" fillId="0" borderId="7" xfId="0" applyFill="1" applyBorder="1" applyAlignment="1">
      <alignment horizontal="left"/>
    </xf>
    <xf numFmtId="165" fontId="0" fillId="0" borderId="7" xfId="0" applyNumberForma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165" fontId="0" fillId="0" borderId="0" xfId="0" applyNumberFormat="1" applyFill="1" applyBorder="1" applyAlignment="1">
      <alignment horizontal="center"/>
    </xf>
    <xf numFmtId="0" fontId="0" fillId="0" borderId="4" xfId="0" applyBorder="1"/>
    <xf numFmtId="0" fontId="0" fillId="4" borderId="5" xfId="0" applyFill="1" applyBorder="1"/>
    <xf numFmtId="0" fontId="0" fillId="0" borderId="8" xfId="0" applyFill="1" applyBorder="1" applyAlignment="1">
      <alignment horizontal="left"/>
    </xf>
    <xf numFmtId="0" fontId="0" fillId="0" borderId="8" xfId="0" applyBorder="1"/>
    <xf numFmtId="0" fontId="0" fillId="0" borderId="6" xfId="0" applyBorder="1"/>
    <xf numFmtId="0" fontId="0" fillId="0" borderId="7" xfId="0" applyFill="1" applyBorder="1"/>
    <xf numFmtId="0" fontId="0" fillId="0" borderId="0" xfId="0" applyFill="1" applyBorder="1"/>
    <xf numFmtId="0" fontId="0" fillId="0" borderId="8" xfId="0" applyFill="1" applyBorder="1"/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0" fillId="6" borderId="0" xfId="0" applyFill="1"/>
    <xf numFmtId="0" fontId="0" fillId="6" borderId="1" xfId="0" applyFill="1" applyBorder="1" applyAlignment="1">
      <alignment horizontal="right"/>
    </xf>
    <xf numFmtId="0" fontId="0" fillId="6" borderId="7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6" xfId="0" applyFill="1" applyBorder="1"/>
    <xf numFmtId="165" fontId="0" fillId="6" borderId="8" xfId="0" applyNumberFormat="1" applyFill="1" applyBorder="1" applyAlignment="1">
      <alignment horizontal="center"/>
    </xf>
    <xf numFmtId="164" fontId="0" fillId="6" borderId="8" xfId="0" applyNumberFormat="1" applyFill="1" applyBorder="1" applyAlignment="1">
      <alignment horizontal="center"/>
    </xf>
    <xf numFmtId="164" fontId="0" fillId="6" borderId="6" xfId="0" applyNumberFormat="1" applyFill="1" applyBorder="1" applyAlignment="1">
      <alignment horizontal="center"/>
    </xf>
    <xf numFmtId="0" fontId="0" fillId="0" borderId="3" xfId="0" applyFill="1" applyBorder="1"/>
    <xf numFmtId="165" fontId="0" fillId="3" borderId="3" xfId="3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4" borderId="0" xfId="1" applyNumberFormat="1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" fontId="0" fillId="0" borderId="3" xfId="0" applyNumberFormat="1" applyBorder="1"/>
    <xf numFmtId="165" fontId="0" fillId="2" borderId="0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166" fontId="0" fillId="4" borderId="4" xfId="0" applyNumberFormat="1" applyFill="1" applyBorder="1"/>
    <xf numFmtId="0" fontId="0" fillId="4" borderId="4" xfId="0" applyFill="1" applyBorder="1"/>
    <xf numFmtId="165" fontId="0" fillId="3" borderId="3" xfId="3" applyNumberFormat="1" applyFont="1" applyFill="1" applyBorder="1"/>
    <xf numFmtId="0" fontId="5" fillId="0" borderId="0" xfId="0" applyFont="1"/>
    <xf numFmtId="0" fontId="0" fillId="6" borderId="3" xfId="0" applyFill="1" applyBorder="1" applyAlignment="1">
      <alignment horizontal="right"/>
    </xf>
    <xf numFmtId="164" fontId="0" fillId="6" borderId="0" xfId="0" applyNumberFormat="1" applyFill="1" applyBorder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165" fontId="0" fillId="6" borderId="0" xfId="0" applyNumberFormat="1" applyFill="1" applyBorder="1" applyAlignment="1">
      <alignment horizontal="left"/>
    </xf>
    <xf numFmtId="165" fontId="1" fillId="6" borderId="8" xfId="0" applyNumberFormat="1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6" fillId="6" borderId="7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/>
    <xf numFmtId="165" fontId="0" fillId="2" borderId="3" xfId="3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64" fontId="1" fillId="6" borderId="5" xfId="0" applyNumberFormat="1" applyFont="1" applyFill="1" applyBorder="1" applyAlignment="1">
      <alignment horizontal="right"/>
    </xf>
    <xf numFmtId="16" fontId="0" fillId="2" borderId="3" xfId="0" applyNumberFormat="1" applyFill="1" applyBorder="1" applyAlignment="1">
      <alignment horizontal="center"/>
    </xf>
    <xf numFmtId="6" fontId="0" fillId="2" borderId="0" xfId="0" applyNumberFormat="1" applyFill="1" applyBorder="1" applyAlignment="1">
      <alignment horizontal="center"/>
    </xf>
    <xf numFmtId="6" fontId="0" fillId="2" borderId="4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3" xfId="0" applyFill="1" applyBorder="1"/>
    <xf numFmtId="6" fontId="8" fillId="0" borderId="0" xfId="0" applyNumberFormat="1" applyFont="1" applyFill="1" applyAlignment="1">
      <alignment horizontal="center" wrapText="1"/>
    </xf>
    <xf numFmtId="164" fontId="0" fillId="0" borderId="3" xfId="0" applyNumberFormat="1" applyFill="1" applyBorder="1"/>
    <xf numFmtId="1" fontId="0" fillId="2" borderId="0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8" xfId="0" applyFill="1" applyBorder="1"/>
    <xf numFmtId="0" fontId="0" fillId="2" borderId="5" xfId="0" applyFill="1" applyBorder="1"/>
    <xf numFmtId="0" fontId="0" fillId="2" borderId="6" xfId="0" applyFill="1" applyBorder="1"/>
    <xf numFmtId="165" fontId="0" fillId="2" borderId="5" xfId="3" applyNumberFormat="1" applyFont="1" applyFill="1" applyBorder="1"/>
    <xf numFmtId="0" fontId="0" fillId="3" borderId="1" xfId="0" applyNumberFormat="1" applyFill="1" applyBorder="1" applyAlignment="1">
      <alignment horizontal="center"/>
    </xf>
    <xf numFmtId="6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165" fontId="0" fillId="3" borderId="5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5" fontId="0" fillId="3" borderId="5" xfId="3" applyNumberFormat="1" applyFon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165" fontId="0" fillId="3" borderId="5" xfId="3" applyNumberFormat="1" applyFont="1" applyFill="1" applyBorder="1"/>
    <xf numFmtId="164" fontId="0" fillId="2" borderId="0" xfId="0" applyNumberForma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31751</xdr:rowOff>
    </xdr:from>
    <xdr:to>
      <xdr:col>0</xdr:col>
      <xdr:colOff>1365249</xdr:colOff>
      <xdr:row>2</xdr:row>
      <xdr:rowOff>80347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49" y="31751"/>
          <a:ext cx="1333500" cy="4295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211667</xdr:colOff>
      <xdr:row>3</xdr:row>
      <xdr:rowOff>84666</xdr:rowOff>
    </xdr:from>
    <xdr:to>
      <xdr:col>0</xdr:col>
      <xdr:colOff>1116542</xdr:colOff>
      <xdr:row>8</xdr:row>
      <xdr:rowOff>30692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667" y="656166"/>
          <a:ext cx="904875" cy="9091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2"/>
  <sheetViews>
    <sheetView showGridLines="0" tabSelected="1" topLeftCell="D1" zoomScale="80" zoomScaleNormal="80" workbookViewId="0">
      <selection activeCell="L52" sqref="L52"/>
    </sheetView>
  </sheetViews>
  <sheetFormatPr defaultColWidth="10.42578125" defaultRowHeight="15" x14ac:dyDescent="0.25"/>
  <cols>
    <col min="1" max="1" width="20.5703125" customWidth="1"/>
    <col min="2" max="5" width="9.5703125" customWidth="1"/>
    <col min="6" max="6" width="9" customWidth="1"/>
    <col min="7" max="8" width="9.5703125" customWidth="1"/>
    <col min="9" max="9" width="9.5703125" style="7" customWidth="1"/>
    <col min="10" max="12" width="9.5703125" customWidth="1"/>
    <col min="13" max="26" width="9.7109375" customWidth="1"/>
    <col min="27" max="27" width="10.140625" customWidth="1"/>
    <col min="28" max="28" width="8.42578125" customWidth="1"/>
  </cols>
  <sheetData>
    <row r="1" spans="1:28" x14ac:dyDescent="0.25">
      <c r="A1" s="14"/>
      <c r="B1" s="66" t="s">
        <v>105</v>
      </c>
      <c r="C1" s="101" t="s">
        <v>115</v>
      </c>
      <c r="D1" s="67"/>
      <c r="E1" s="68"/>
      <c r="G1" s="66" t="s">
        <v>105</v>
      </c>
      <c r="H1" s="101" t="s">
        <v>113</v>
      </c>
      <c r="I1" s="67"/>
      <c r="J1" s="67"/>
      <c r="K1" s="67"/>
      <c r="L1" s="67"/>
      <c r="M1" s="68"/>
      <c r="O1" s="66" t="s">
        <v>105</v>
      </c>
      <c r="P1" s="100" t="s">
        <v>157</v>
      </c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8"/>
    </row>
    <row r="2" spans="1:28" x14ac:dyDescent="0.25">
      <c r="B2" s="69">
        <v>1</v>
      </c>
      <c r="C2" s="70" t="s">
        <v>106</v>
      </c>
      <c r="D2" s="70"/>
      <c r="E2" s="71"/>
      <c r="G2" s="69">
        <v>4</v>
      </c>
      <c r="H2" s="70" t="s">
        <v>116</v>
      </c>
      <c r="I2" s="70"/>
      <c r="J2" s="70"/>
      <c r="K2" s="70"/>
      <c r="L2" s="70"/>
      <c r="M2" s="71"/>
      <c r="O2" s="95" t="s">
        <v>138</v>
      </c>
      <c r="P2" s="70" t="s">
        <v>134</v>
      </c>
      <c r="Q2" s="96"/>
      <c r="R2" s="97"/>
      <c r="S2" s="96"/>
      <c r="T2" s="97"/>
      <c r="U2" s="96"/>
      <c r="V2" s="97"/>
      <c r="W2" s="96"/>
      <c r="X2" s="97"/>
      <c r="Y2" s="96"/>
      <c r="Z2" s="70"/>
      <c r="AA2" s="70"/>
      <c r="AB2" s="71"/>
    </row>
    <row r="3" spans="1:28" x14ac:dyDescent="0.25">
      <c r="B3" s="69">
        <v>2</v>
      </c>
      <c r="C3" s="70" t="s">
        <v>111</v>
      </c>
      <c r="D3" s="70"/>
      <c r="E3" s="71"/>
      <c r="G3" s="69">
        <v>5</v>
      </c>
      <c r="H3" s="70" t="s">
        <v>114</v>
      </c>
      <c r="I3" s="70"/>
      <c r="J3" s="70"/>
      <c r="K3" s="70"/>
      <c r="L3" s="70"/>
      <c r="M3" s="71"/>
      <c r="O3" s="95" t="s">
        <v>139</v>
      </c>
      <c r="P3" s="70" t="s">
        <v>135</v>
      </c>
      <c r="Q3" s="96"/>
      <c r="R3" s="97"/>
      <c r="S3" s="96"/>
      <c r="T3" s="97"/>
      <c r="U3" s="96"/>
      <c r="V3" s="97"/>
      <c r="W3" s="96"/>
      <c r="X3" s="97"/>
      <c r="Y3" s="96"/>
      <c r="Z3" s="70"/>
      <c r="AA3" s="70"/>
      <c r="AB3" s="71"/>
    </row>
    <row r="4" spans="1:28" x14ac:dyDescent="0.25">
      <c r="B4" s="72">
        <v>3</v>
      </c>
      <c r="C4" s="73" t="s">
        <v>112</v>
      </c>
      <c r="D4" s="73"/>
      <c r="E4" s="74"/>
      <c r="G4" s="72">
        <v>6</v>
      </c>
      <c r="H4" s="73" t="s">
        <v>117</v>
      </c>
      <c r="I4" s="73"/>
      <c r="J4" s="75"/>
      <c r="K4" s="76"/>
      <c r="L4" s="75"/>
      <c r="M4" s="77"/>
      <c r="N4" s="10"/>
      <c r="O4" s="95" t="s">
        <v>140</v>
      </c>
      <c r="P4" s="98" t="s">
        <v>136</v>
      </c>
      <c r="Q4" s="96"/>
      <c r="R4" s="97"/>
      <c r="S4" s="96"/>
      <c r="T4" s="97"/>
      <c r="U4" s="96"/>
      <c r="V4" s="97"/>
      <c r="W4" s="96"/>
      <c r="X4" s="97"/>
      <c r="Y4" s="96"/>
      <c r="Z4" s="70"/>
      <c r="AA4" s="70"/>
      <c r="AB4" s="71"/>
    </row>
    <row r="5" spans="1:28" ht="15" customHeight="1" thickBot="1" x14ac:dyDescent="0.3">
      <c r="B5" s="65" t="s">
        <v>118</v>
      </c>
      <c r="C5" s="65"/>
      <c r="J5" s="10"/>
      <c r="K5" s="9"/>
      <c r="L5" s="10"/>
      <c r="M5" s="9"/>
      <c r="N5" s="10"/>
      <c r="O5" s="95" t="s">
        <v>141</v>
      </c>
      <c r="P5" s="98" t="s">
        <v>144</v>
      </c>
      <c r="Q5" s="96"/>
      <c r="R5" s="97"/>
      <c r="S5" s="96"/>
      <c r="T5" s="97"/>
      <c r="U5" s="96"/>
      <c r="V5" s="97"/>
      <c r="W5" s="96"/>
      <c r="X5" s="97"/>
      <c r="Y5" s="96"/>
      <c r="Z5" s="70"/>
      <c r="AA5" s="70"/>
      <c r="AB5" s="71"/>
    </row>
    <row r="6" spans="1:28" ht="15.75" thickBot="1" x14ac:dyDescent="0.3">
      <c r="B6" s="11" t="s">
        <v>21</v>
      </c>
      <c r="G6" s="47">
        <v>450</v>
      </c>
      <c r="H6" s="48" t="s">
        <v>103</v>
      </c>
      <c r="I6" s="49"/>
      <c r="J6" s="50"/>
      <c r="K6" s="9"/>
      <c r="L6" s="63" t="s">
        <v>148</v>
      </c>
      <c r="M6" s="64">
        <f>(G7*G8)+G6</f>
        <v>2595</v>
      </c>
      <c r="N6" s="10"/>
      <c r="O6" s="95" t="s">
        <v>142</v>
      </c>
      <c r="P6" s="98" t="s">
        <v>137</v>
      </c>
      <c r="Q6" s="96"/>
      <c r="R6" s="97"/>
      <c r="S6" s="96"/>
      <c r="T6" s="70"/>
      <c r="U6" s="70"/>
      <c r="V6" s="70"/>
      <c r="W6" s="70"/>
      <c r="X6" s="70"/>
      <c r="Y6" s="70"/>
      <c r="Z6" s="70"/>
      <c r="AA6" s="70"/>
      <c r="AB6" s="71"/>
    </row>
    <row r="7" spans="1:28" x14ac:dyDescent="0.25">
      <c r="B7" s="3" t="s">
        <v>22</v>
      </c>
      <c r="C7" t="s">
        <v>107</v>
      </c>
      <c r="G7" s="118">
        <v>15</v>
      </c>
      <c r="H7" s="51" t="s">
        <v>102</v>
      </c>
      <c r="I7" s="52"/>
      <c r="J7" s="53"/>
      <c r="K7" s="9"/>
      <c r="L7" s="10"/>
      <c r="M7" s="9"/>
      <c r="N7" s="10"/>
      <c r="O7" s="110" t="s">
        <v>149</v>
      </c>
      <c r="P7" s="99" t="s">
        <v>143</v>
      </c>
      <c r="Q7" s="76"/>
      <c r="R7" s="75"/>
      <c r="S7" s="76"/>
      <c r="T7" s="75"/>
      <c r="U7" s="76"/>
      <c r="V7" s="75"/>
      <c r="W7" s="76"/>
      <c r="X7" s="75"/>
      <c r="Y7" s="76"/>
      <c r="Z7" s="73"/>
      <c r="AA7" s="73"/>
      <c r="AB7" s="74"/>
    </row>
    <row r="8" spans="1:28" x14ac:dyDescent="0.25">
      <c r="B8" s="6" t="s">
        <v>22</v>
      </c>
      <c r="C8" t="s">
        <v>108</v>
      </c>
      <c r="G8" s="54">
        <v>143</v>
      </c>
      <c r="H8" s="55" t="s">
        <v>153</v>
      </c>
      <c r="I8" s="56"/>
      <c r="J8" s="57"/>
      <c r="K8" s="9"/>
      <c r="L8" s="10"/>
      <c r="M8" s="9"/>
      <c r="N8" s="10"/>
    </row>
    <row r="9" spans="1:28" x14ac:dyDescent="0.25">
      <c r="B9" s="7"/>
      <c r="C9" s="7"/>
      <c r="D9" s="7"/>
      <c r="E9" s="7"/>
      <c r="F9" s="7"/>
      <c r="G9" s="59"/>
      <c r="H9" s="106" t="s">
        <v>154</v>
      </c>
      <c r="I9" s="51"/>
      <c r="J9" s="51"/>
      <c r="K9" s="9"/>
      <c r="L9" s="10"/>
      <c r="M9" s="9"/>
      <c r="N9" s="10"/>
    </row>
    <row r="10" spans="1:28" s="7" customFormat="1" ht="9" customHeight="1" x14ac:dyDescent="0.25">
      <c r="G10" s="59"/>
      <c r="H10" s="106"/>
      <c r="I10" s="59"/>
      <c r="J10" s="59"/>
      <c r="K10" s="9"/>
      <c r="L10" s="10"/>
      <c r="M10" s="9"/>
      <c r="N10" s="10"/>
      <c r="O10" s="107"/>
      <c r="P10" s="108"/>
      <c r="Q10" s="109"/>
      <c r="R10" s="52"/>
      <c r="S10" s="109"/>
      <c r="T10" s="52"/>
      <c r="U10" s="109"/>
      <c r="V10" s="52"/>
      <c r="W10" s="109"/>
      <c r="X10" s="52"/>
      <c r="Y10" s="109"/>
      <c r="Z10" s="59"/>
      <c r="AA10" s="59"/>
    </row>
    <row r="11" spans="1:28" ht="6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45"/>
      <c r="L11" s="46"/>
      <c r="M11" s="45"/>
      <c r="N11" s="46"/>
      <c r="O11" s="45"/>
      <c r="P11" s="46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1:28" ht="21" x14ac:dyDescent="0.35">
      <c r="A12" s="7"/>
      <c r="B12" s="104" t="s">
        <v>121</v>
      </c>
      <c r="C12" s="83"/>
      <c r="E12" s="94"/>
      <c r="G12" s="94"/>
      <c r="I12" s="94"/>
      <c r="K12" s="94"/>
      <c r="M12" s="94"/>
      <c r="O12" s="94"/>
      <c r="Q12" s="94"/>
      <c r="S12" s="94"/>
      <c r="U12" s="94"/>
      <c r="W12" s="94"/>
      <c r="Y12" s="94"/>
    </row>
    <row r="13" spans="1:28" ht="5.25" customHeight="1" x14ac:dyDescent="0.25">
      <c r="A13" s="7"/>
      <c r="I13"/>
    </row>
    <row r="14" spans="1:28" x14ac:dyDescent="0.25">
      <c r="B14" s="16" t="s">
        <v>16</v>
      </c>
      <c r="C14" s="17" t="s">
        <v>17</v>
      </c>
      <c r="D14" s="16" t="s">
        <v>16</v>
      </c>
      <c r="E14" s="17" t="s">
        <v>17</v>
      </c>
      <c r="F14" s="16" t="s">
        <v>16</v>
      </c>
      <c r="G14" s="17" t="s">
        <v>17</v>
      </c>
      <c r="H14" s="16" t="s">
        <v>16</v>
      </c>
      <c r="I14" s="17" t="s">
        <v>17</v>
      </c>
      <c r="J14" s="16" t="s">
        <v>16</v>
      </c>
      <c r="K14" s="17" t="s">
        <v>17</v>
      </c>
      <c r="L14" s="16" t="s">
        <v>16</v>
      </c>
      <c r="M14" s="17" t="s">
        <v>17</v>
      </c>
      <c r="N14" s="16" t="s">
        <v>16</v>
      </c>
      <c r="O14" s="17" t="s">
        <v>17</v>
      </c>
      <c r="P14" s="16" t="s">
        <v>16</v>
      </c>
      <c r="Q14" s="17" t="s">
        <v>17</v>
      </c>
      <c r="R14" s="16" t="s">
        <v>16</v>
      </c>
      <c r="S14" s="17" t="s">
        <v>17</v>
      </c>
      <c r="T14" s="16" t="s">
        <v>16</v>
      </c>
      <c r="U14" s="29" t="s">
        <v>17</v>
      </c>
      <c r="V14" s="16" t="s">
        <v>16</v>
      </c>
      <c r="W14" s="17" t="s">
        <v>17</v>
      </c>
      <c r="X14" s="16" t="s">
        <v>16</v>
      </c>
      <c r="Y14" s="17" t="s">
        <v>17</v>
      </c>
      <c r="Z14" s="16" t="s">
        <v>16</v>
      </c>
      <c r="AA14" s="17" t="s">
        <v>17</v>
      </c>
    </row>
    <row r="15" spans="1:28" x14ac:dyDescent="0.25">
      <c r="A15" s="1" t="s">
        <v>151</v>
      </c>
      <c r="B15" s="18"/>
      <c r="C15" s="61">
        <f>C16+(C17/$G$8)*$G$6</f>
        <v>235.90909090909091</v>
      </c>
      <c r="D15" s="62"/>
      <c r="E15" s="61">
        <f>E16+(E17/$G$8)*$G$6</f>
        <v>290.34965034965035</v>
      </c>
      <c r="F15" s="62"/>
      <c r="G15" s="61">
        <f>G16+(G17/$G$8)*$G$6</f>
        <v>308.49650349650346</v>
      </c>
      <c r="H15" s="62"/>
      <c r="I15" s="61">
        <f>I16+(I17/$G$8)*$G$6</f>
        <v>381.08391608391605</v>
      </c>
      <c r="J15" s="62"/>
      <c r="K15" s="61">
        <f>K16+(K17/$G$8)*$G$6</f>
        <v>417.3776223776224</v>
      </c>
      <c r="L15" s="62"/>
      <c r="M15" s="61">
        <f>M16+(M17/$G$8)*$G$6</f>
        <v>435.52447552447552</v>
      </c>
      <c r="N15" s="62"/>
      <c r="O15" s="61">
        <f>O16+(O17/$G$8)*$G$6</f>
        <v>489.96503496503499</v>
      </c>
      <c r="P15" s="62"/>
      <c r="Q15" s="61">
        <f>Q16+(Q17/$G$8)*$G$6</f>
        <v>544.40559440559446</v>
      </c>
      <c r="R15" s="62"/>
      <c r="S15" s="61">
        <f>S16+(S17/$G$8)*$G$6</f>
        <v>598.84615384615381</v>
      </c>
      <c r="T15" s="18"/>
      <c r="U15" s="81">
        <f>U16+(U17/$G$8)*$G$6</f>
        <v>616.99300699300693</v>
      </c>
      <c r="V15" s="18"/>
      <c r="W15" s="61">
        <f>W16+(W17/$G$8)*$G$6</f>
        <v>671.4335664335664</v>
      </c>
      <c r="X15" s="28"/>
      <c r="Y15" s="61">
        <f>Y16+(Y17/$G$8)*$G$6</f>
        <v>725.87412587412587</v>
      </c>
      <c r="Z15" s="28"/>
      <c r="AA15" s="61">
        <f>AA16+(AA17/$G$8)*$G$6</f>
        <v>762.1678321678321</v>
      </c>
    </row>
    <row r="16" spans="1:28" s="7" customFormat="1" x14ac:dyDescent="0.25">
      <c r="A16" s="8" t="s">
        <v>152</v>
      </c>
      <c r="B16" s="20"/>
      <c r="C16" s="21">
        <f>C17*$G$7</f>
        <v>195</v>
      </c>
      <c r="D16" s="20"/>
      <c r="E16" s="21">
        <f>E17*$G$7</f>
        <v>240</v>
      </c>
      <c r="F16" s="20"/>
      <c r="G16" s="21">
        <f>G17*$G$7</f>
        <v>255</v>
      </c>
      <c r="H16" s="20"/>
      <c r="I16" s="21">
        <f>I17*$G$7</f>
        <v>315</v>
      </c>
      <c r="J16" s="20"/>
      <c r="K16" s="21">
        <f>K17*$G$7</f>
        <v>345</v>
      </c>
      <c r="L16" s="20"/>
      <c r="M16" s="21">
        <f>M17*$G$7</f>
        <v>360</v>
      </c>
      <c r="N16" s="20"/>
      <c r="O16" s="21">
        <f>O17*$G$7</f>
        <v>405</v>
      </c>
      <c r="P16" s="20"/>
      <c r="Q16" s="21">
        <f>Q17*$G$7</f>
        <v>450</v>
      </c>
      <c r="R16" s="20"/>
      <c r="S16" s="21">
        <f>S17*$G$7</f>
        <v>495</v>
      </c>
      <c r="T16" s="78"/>
      <c r="U16" s="34">
        <f>U17*$G$7</f>
        <v>510</v>
      </c>
      <c r="V16" s="78"/>
      <c r="W16" s="21">
        <f>W17*$G$7</f>
        <v>555</v>
      </c>
      <c r="X16" s="20"/>
      <c r="Y16" s="21">
        <f>Y17*$G$7</f>
        <v>600</v>
      </c>
      <c r="Z16" s="20"/>
      <c r="AA16" s="21">
        <f>AA17*$G$7</f>
        <v>630</v>
      </c>
    </row>
    <row r="17" spans="1:28" s="7" customFormat="1" ht="30" customHeight="1" x14ac:dyDescent="0.25">
      <c r="A17" s="117" t="s">
        <v>101</v>
      </c>
      <c r="B17" s="22" t="s">
        <v>0</v>
      </c>
      <c r="C17" s="23">
        <v>13</v>
      </c>
      <c r="D17" s="22" t="s">
        <v>1</v>
      </c>
      <c r="E17" s="23">
        <v>16</v>
      </c>
      <c r="F17" s="22" t="s">
        <v>122</v>
      </c>
      <c r="G17" s="23">
        <v>17</v>
      </c>
      <c r="H17" s="22" t="s">
        <v>123</v>
      </c>
      <c r="I17" s="23">
        <v>21</v>
      </c>
      <c r="J17" s="22" t="s">
        <v>124</v>
      </c>
      <c r="K17" s="23">
        <v>23</v>
      </c>
      <c r="L17" s="22" t="s">
        <v>125</v>
      </c>
      <c r="M17" s="23">
        <v>24</v>
      </c>
      <c r="N17" s="22" t="s">
        <v>126</v>
      </c>
      <c r="O17" s="23">
        <v>27</v>
      </c>
      <c r="P17" s="22" t="s">
        <v>2</v>
      </c>
      <c r="Q17" s="23">
        <v>30</v>
      </c>
      <c r="R17" s="22" t="s">
        <v>127</v>
      </c>
      <c r="S17" s="23">
        <v>33</v>
      </c>
      <c r="T17" s="20" t="s">
        <v>128</v>
      </c>
      <c r="U17" s="82">
        <v>34</v>
      </c>
      <c r="V17" s="20" t="s">
        <v>129</v>
      </c>
      <c r="W17" s="23">
        <v>37</v>
      </c>
      <c r="X17" s="20" t="s">
        <v>132</v>
      </c>
      <c r="Y17" s="91">
        <v>40</v>
      </c>
      <c r="Z17" s="20" t="s">
        <v>133</v>
      </c>
      <c r="AA17" s="92">
        <v>42</v>
      </c>
    </row>
    <row r="18" spans="1:28" ht="12.75" customHeight="1" x14ac:dyDescent="0.25">
      <c r="A18" s="102" t="s">
        <v>18</v>
      </c>
      <c r="B18" s="131"/>
      <c r="C18" s="132"/>
      <c r="D18" s="131"/>
      <c r="E18" s="132"/>
      <c r="F18" s="131"/>
      <c r="G18" s="132"/>
      <c r="H18" s="131"/>
      <c r="I18" s="132"/>
      <c r="J18" s="131"/>
      <c r="K18" s="132"/>
      <c r="L18" s="131"/>
      <c r="M18" s="133"/>
      <c r="N18" s="131"/>
      <c r="O18" s="132"/>
      <c r="P18" s="131"/>
      <c r="Q18" s="133"/>
      <c r="R18" s="131"/>
      <c r="S18" s="133"/>
      <c r="T18" s="131"/>
      <c r="U18" s="134"/>
      <c r="V18" s="131"/>
      <c r="W18" s="135"/>
      <c r="X18" s="136"/>
      <c r="Y18" s="137"/>
      <c r="Z18" s="136"/>
      <c r="AA18" s="137"/>
      <c r="AB18" s="102" t="s">
        <v>18</v>
      </c>
    </row>
    <row r="19" spans="1:28" x14ac:dyDescent="0.25">
      <c r="A19" s="2" t="s">
        <v>3</v>
      </c>
      <c r="B19" s="24">
        <v>0.34</v>
      </c>
      <c r="C19" s="25">
        <f>ROUND(B19*$C$15,0)</f>
        <v>80</v>
      </c>
      <c r="D19" s="24">
        <v>0.28000000000000003</v>
      </c>
      <c r="E19" s="25">
        <f>ROUND(D19*$E$15,0)</f>
        <v>81</v>
      </c>
      <c r="F19" s="24">
        <v>0.25</v>
      </c>
      <c r="G19" s="25">
        <f>ROUND(F19*$G$15,0)</f>
        <v>77</v>
      </c>
      <c r="H19" s="24">
        <v>0.215</v>
      </c>
      <c r="I19" s="25">
        <f>ROUND(H19*$I$15,0)</f>
        <v>82</v>
      </c>
      <c r="J19" s="24">
        <v>0.19</v>
      </c>
      <c r="K19" s="25">
        <f>ROUND(J19*$K$15,0)</f>
        <v>79</v>
      </c>
      <c r="L19" s="24">
        <v>0.17599999999999999</v>
      </c>
      <c r="M19" s="25">
        <f>ROUND(L19*$M$15,0)</f>
        <v>77</v>
      </c>
      <c r="N19" s="24">
        <v>0.16700000000000001</v>
      </c>
      <c r="O19" s="25">
        <f>ROUND(N19*$O$15,0)</f>
        <v>82</v>
      </c>
      <c r="P19" s="24">
        <v>0.155</v>
      </c>
      <c r="Q19" s="25">
        <f>ROUND(P19*$Q$15,0)</f>
        <v>84</v>
      </c>
      <c r="R19" s="24">
        <v>0.14699999999999999</v>
      </c>
      <c r="S19" s="25">
        <f>ROUND(R19*$S$15,0)</f>
        <v>88</v>
      </c>
      <c r="T19" s="24">
        <v>0.14000000000000001</v>
      </c>
      <c r="U19" s="80">
        <f>ROUND(T19*$U$15,0)</f>
        <v>86</v>
      </c>
      <c r="V19" s="24">
        <v>0.13500000000000001</v>
      </c>
      <c r="W19" s="25">
        <f>ROUND(V19*$W$15,0)</f>
        <v>91</v>
      </c>
      <c r="X19" s="93">
        <v>0.13200000000000001</v>
      </c>
      <c r="Y19" s="25">
        <f>ROUND(X19*$Y$15,0)</f>
        <v>96</v>
      </c>
      <c r="Z19" s="93">
        <v>0.128</v>
      </c>
      <c r="AA19" s="25">
        <f>ROUND(Z19*$AA$15,0)</f>
        <v>98</v>
      </c>
      <c r="AB19" s="2" t="s">
        <v>3</v>
      </c>
    </row>
    <row r="20" spans="1:28" x14ac:dyDescent="0.25">
      <c r="A20" s="2" t="s">
        <v>4</v>
      </c>
      <c r="B20" s="24">
        <v>0.27700000000000002</v>
      </c>
      <c r="C20" s="25">
        <f t="shared" ref="C20:C23" si="0">ROUND(B20*$C$15,0)</f>
        <v>65</v>
      </c>
      <c r="D20" s="24">
        <v>0.23</v>
      </c>
      <c r="E20" s="25">
        <f t="shared" ref="E20:E24" si="1">ROUND(D20*$E$15,0)</f>
        <v>67</v>
      </c>
      <c r="F20" s="24">
        <v>0.21</v>
      </c>
      <c r="G20" s="25">
        <f t="shared" ref="G20:G25" si="2">ROUND(F20*$G$15,0)</f>
        <v>65</v>
      </c>
      <c r="H20" s="24">
        <v>0.185</v>
      </c>
      <c r="I20" s="25">
        <f t="shared" ref="I20:I26" si="3">ROUND(H20*$I$15,0)</f>
        <v>71</v>
      </c>
      <c r="J20" s="24">
        <v>0.16400000000000001</v>
      </c>
      <c r="K20" s="25">
        <f t="shared" ref="K20:K27" si="4">ROUND(J20*$K$15,0)</f>
        <v>68</v>
      </c>
      <c r="L20" s="24">
        <v>0.153</v>
      </c>
      <c r="M20" s="25">
        <f t="shared" ref="M20:M28" si="5">ROUND(L20*$M$15,0)</f>
        <v>67</v>
      </c>
      <c r="N20" s="24">
        <v>0.14499999999999999</v>
      </c>
      <c r="O20" s="25">
        <f t="shared" ref="O20:O29" si="6">ROUND(N20*$O$15,0)</f>
        <v>71</v>
      </c>
      <c r="P20" s="24">
        <v>0.13500000000000001</v>
      </c>
      <c r="Q20" s="25">
        <f t="shared" ref="Q20:Q30" si="7">ROUND(P20*$Q$15,0)</f>
        <v>73</v>
      </c>
      <c r="R20" s="24">
        <v>0.13</v>
      </c>
      <c r="S20" s="25">
        <f t="shared" ref="S20:S31" si="8">ROUND(R20*$S$15,0)</f>
        <v>78</v>
      </c>
      <c r="T20" s="24">
        <v>0.124</v>
      </c>
      <c r="U20" s="80">
        <f t="shared" ref="U20:U32" si="9">ROUND(T20*$U$15,0)</f>
        <v>77</v>
      </c>
      <c r="V20" s="24">
        <v>0.12</v>
      </c>
      <c r="W20" s="25">
        <f t="shared" ref="W20:W33" si="10">ROUND(V20*$W$15,0)</f>
        <v>81</v>
      </c>
      <c r="X20" s="93">
        <v>0.11600000000000001</v>
      </c>
      <c r="Y20" s="25">
        <f t="shared" ref="Y20:Y34" si="11">ROUND(X20*$Y$15,0)</f>
        <v>84</v>
      </c>
      <c r="Z20" s="93">
        <v>0.112</v>
      </c>
      <c r="AA20" s="25">
        <f t="shared" ref="AA20:AA33" si="12">ROUND(Z20*$AA$15,0)</f>
        <v>85</v>
      </c>
      <c r="AB20" s="2" t="s">
        <v>4</v>
      </c>
    </row>
    <row r="21" spans="1:28" x14ac:dyDescent="0.25">
      <c r="A21" s="2" t="s">
        <v>5</v>
      </c>
      <c r="B21" s="24">
        <v>0.18</v>
      </c>
      <c r="C21" s="25">
        <f t="shared" si="0"/>
        <v>42</v>
      </c>
      <c r="D21" s="24">
        <v>0.185</v>
      </c>
      <c r="E21" s="25">
        <f t="shared" si="1"/>
        <v>54</v>
      </c>
      <c r="F21" s="24">
        <v>0.17</v>
      </c>
      <c r="G21" s="25">
        <f t="shared" si="2"/>
        <v>52</v>
      </c>
      <c r="H21" s="24">
        <v>0.158</v>
      </c>
      <c r="I21" s="25">
        <f t="shared" si="3"/>
        <v>60</v>
      </c>
      <c r="J21" s="24">
        <v>0.14000000000000001</v>
      </c>
      <c r="K21" s="25">
        <f t="shared" si="4"/>
        <v>58</v>
      </c>
      <c r="L21" s="24">
        <v>0.13</v>
      </c>
      <c r="M21" s="25">
        <f t="shared" si="5"/>
        <v>57</v>
      </c>
      <c r="N21" s="24">
        <v>0.123</v>
      </c>
      <c r="O21" s="25">
        <f t="shared" si="6"/>
        <v>60</v>
      </c>
      <c r="P21" s="24">
        <v>0.115</v>
      </c>
      <c r="Q21" s="25">
        <f t="shared" si="7"/>
        <v>63</v>
      </c>
      <c r="R21" s="24">
        <v>0.11</v>
      </c>
      <c r="S21" s="25">
        <f t="shared" si="8"/>
        <v>66</v>
      </c>
      <c r="T21" s="24">
        <v>0.105</v>
      </c>
      <c r="U21" s="80">
        <f t="shared" si="9"/>
        <v>65</v>
      </c>
      <c r="V21" s="24">
        <v>0.1</v>
      </c>
      <c r="W21" s="25">
        <f t="shared" si="10"/>
        <v>67</v>
      </c>
      <c r="X21" s="93">
        <v>9.9000000000000005E-2</v>
      </c>
      <c r="Y21" s="25">
        <f t="shared" si="11"/>
        <v>72</v>
      </c>
      <c r="Z21" s="93">
        <v>9.5000000000000001E-2</v>
      </c>
      <c r="AA21" s="25">
        <f t="shared" si="12"/>
        <v>72</v>
      </c>
      <c r="AB21" s="2" t="s">
        <v>5</v>
      </c>
    </row>
    <row r="22" spans="1:28" x14ac:dyDescent="0.25">
      <c r="A22" s="2" t="s">
        <v>6</v>
      </c>
      <c r="B22" s="24">
        <v>0.128</v>
      </c>
      <c r="C22" s="25">
        <f t="shared" si="0"/>
        <v>30</v>
      </c>
      <c r="D22" s="24">
        <v>0.14000000000000001</v>
      </c>
      <c r="E22" s="25">
        <f t="shared" si="1"/>
        <v>41</v>
      </c>
      <c r="F22" s="24">
        <v>0.13500000000000001</v>
      </c>
      <c r="G22" s="25">
        <f t="shared" si="2"/>
        <v>42</v>
      </c>
      <c r="H22" s="24">
        <v>0.13300000000000001</v>
      </c>
      <c r="I22" s="25">
        <f t="shared" si="3"/>
        <v>51</v>
      </c>
      <c r="J22" s="24">
        <v>0.123</v>
      </c>
      <c r="K22" s="25">
        <f t="shared" si="4"/>
        <v>51</v>
      </c>
      <c r="L22" s="24">
        <v>0.11700000000000001</v>
      </c>
      <c r="M22" s="25">
        <f t="shared" si="5"/>
        <v>51</v>
      </c>
      <c r="N22" s="24">
        <v>0.11</v>
      </c>
      <c r="O22" s="25">
        <f t="shared" si="6"/>
        <v>54</v>
      </c>
      <c r="P22" s="24">
        <v>0.10299999999999999</v>
      </c>
      <c r="Q22" s="25">
        <f t="shared" si="7"/>
        <v>56</v>
      </c>
      <c r="R22" s="24">
        <v>9.8000000000000004E-2</v>
      </c>
      <c r="S22" s="25">
        <f t="shared" si="8"/>
        <v>59</v>
      </c>
      <c r="T22" s="24">
        <v>9.4E-2</v>
      </c>
      <c r="U22" s="80">
        <f t="shared" si="9"/>
        <v>58</v>
      </c>
      <c r="V22" s="24">
        <v>0.09</v>
      </c>
      <c r="W22" s="25">
        <f t="shared" si="10"/>
        <v>60</v>
      </c>
      <c r="X22" s="93">
        <v>8.7999999999999995E-2</v>
      </c>
      <c r="Y22" s="25">
        <f t="shared" si="11"/>
        <v>64</v>
      </c>
      <c r="Z22" s="93">
        <v>8.5000000000000006E-2</v>
      </c>
      <c r="AA22" s="25">
        <f t="shared" si="12"/>
        <v>65</v>
      </c>
      <c r="AB22" s="2" t="s">
        <v>6</v>
      </c>
    </row>
    <row r="23" spans="1:28" x14ac:dyDescent="0.25">
      <c r="A23" s="2" t="s">
        <v>7</v>
      </c>
      <c r="B23" s="24">
        <v>0.08</v>
      </c>
      <c r="C23" s="25">
        <f t="shared" si="0"/>
        <v>19</v>
      </c>
      <c r="D23" s="24">
        <v>0.1</v>
      </c>
      <c r="E23" s="25">
        <f t="shared" si="1"/>
        <v>29</v>
      </c>
      <c r="F23" s="24">
        <v>0.1</v>
      </c>
      <c r="G23" s="25">
        <f t="shared" si="2"/>
        <v>31</v>
      </c>
      <c r="H23" s="24">
        <v>0.11</v>
      </c>
      <c r="I23" s="25">
        <f t="shared" si="3"/>
        <v>42</v>
      </c>
      <c r="J23" s="24">
        <v>0.108</v>
      </c>
      <c r="K23" s="25">
        <f t="shared" si="4"/>
        <v>45</v>
      </c>
      <c r="L23" s="24">
        <v>0.10299999999999999</v>
      </c>
      <c r="M23" s="25">
        <f t="shared" si="5"/>
        <v>45</v>
      </c>
      <c r="N23" s="24">
        <v>9.8000000000000004E-2</v>
      </c>
      <c r="O23" s="25">
        <f t="shared" si="6"/>
        <v>48</v>
      </c>
      <c r="P23" s="24">
        <v>9.1999999999999998E-2</v>
      </c>
      <c r="Q23" s="25">
        <f t="shared" si="7"/>
        <v>50</v>
      </c>
      <c r="R23" s="24">
        <v>8.8999999999999996E-2</v>
      </c>
      <c r="S23" s="25">
        <f t="shared" si="8"/>
        <v>53</v>
      </c>
      <c r="T23" s="24">
        <v>8.5000000000000006E-2</v>
      </c>
      <c r="U23" s="80">
        <f t="shared" si="9"/>
        <v>52</v>
      </c>
      <c r="V23" s="24">
        <v>0.08</v>
      </c>
      <c r="W23" s="25">
        <f t="shared" si="10"/>
        <v>54</v>
      </c>
      <c r="X23" s="93">
        <v>7.8E-2</v>
      </c>
      <c r="Y23" s="25">
        <f t="shared" si="11"/>
        <v>57</v>
      </c>
      <c r="Z23" s="93">
        <v>7.4999999999999997E-2</v>
      </c>
      <c r="AA23" s="25">
        <f t="shared" si="12"/>
        <v>57</v>
      </c>
      <c r="AB23" s="2" t="s">
        <v>7</v>
      </c>
    </row>
    <row r="24" spans="1:28" x14ac:dyDescent="0.25">
      <c r="A24" s="2" t="s">
        <v>8</v>
      </c>
      <c r="B24" s="24"/>
      <c r="C24" s="25"/>
      <c r="D24" s="24">
        <v>6.3E-2</v>
      </c>
      <c r="E24" s="25">
        <f t="shared" si="1"/>
        <v>18</v>
      </c>
      <c r="F24" s="24">
        <v>0.08</v>
      </c>
      <c r="G24" s="25">
        <f t="shared" si="2"/>
        <v>25</v>
      </c>
      <c r="H24" s="24">
        <v>8.5000000000000006E-2</v>
      </c>
      <c r="I24" s="25">
        <f t="shared" si="3"/>
        <v>32</v>
      </c>
      <c r="J24" s="24">
        <v>9.5000000000000001E-2</v>
      </c>
      <c r="K24" s="25">
        <f t="shared" si="4"/>
        <v>40</v>
      </c>
      <c r="L24" s="24">
        <v>0.09</v>
      </c>
      <c r="M24" s="25">
        <f t="shared" si="5"/>
        <v>39</v>
      </c>
      <c r="N24" s="24">
        <v>8.5000000000000006E-2</v>
      </c>
      <c r="O24" s="25">
        <f t="shared" si="6"/>
        <v>42</v>
      </c>
      <c r="P24" s="24">
        <v>0.08</v>
      </c>
      <c r="Q24" s="25">
        <f t="shared" si="7"/>
        <v>44</v>
      </c>
      <c r="R24" s="24">
        <v>7.6999999999999999E-2</v>
      </c>
      <c r="S24" s="25">
        <f t="shared" si="8"/>
        <v>46</v>
      </c>
      <c r="T24" s="24">
        <v>7.4999999999999997E-2</v>
      </c>
      <c r="U24" s="80">
        <f t="shared" si="9"/>
        <v>46</v>
      </c>
      <c r="V24" s="24">
        <v>7.0000000000000007E-2</v>
      </c>
      <c r="W24" s="25">
        <f t="shared" si="10"/>
        <v>47</v>
      </c>
      <c r="X24" s="93">
        <v>6.7000000000000004E-2</v>
      </c>
      <c r="Y24" s="25">
        <f t="shared" si="11"/>
        <v>49</v>
      </c>
      <c r="Z24" s="93">
        <v>6.8000000000000005E-2</v>
      </c>
      <c r="AA24" s="25">
        <f t="shared" si="12"/>
        <v>52</v>
      </c>
      <c r="AB24" s="2" t="s">
        <v>8</v>
      </c>
    </row>
    <row r="25" spans="1:28" x14ac:dyDescent="0.25">
      <c r="A25" s="2" t="s">
        <v>9</v>
      </c>
      <c r="B25" s="24"/>
      <c r="C25" s="25"/>
      <c r="D25" s="24"/>
      <c r="E25" s="25"/>
      <c r="F25" s="24">
        <v>5.5E-2</v>
      </c>
      <c r="G25" s="25">
        <f t="shared" si="2"/>
        <v>17</v>
      </c>
      <c r="H25" s="24">
        <v>6.8000000000000005E-2</v>
      </c>
      <c r="I25" s="25">
        <f t="shared" si="3"/>
        <v>26</v>
      </c>
      <c r="J25" s="24">
        <v>0.08</v>
      </c>
      <c r="K25" s="25">
        <f t="shared" si="4"/>
        <v>33</v>
      </c>
      <c r="L25" s="24">
        <v>7.8E-2</v>
      </c>
      <c r="M25" s="25">
        <f t="shared" si="5"/>
        <v>34</v>
      </c>
      <c r="N25" s="24">
        <v>7.2999999999999995E-2</v>
      </c>
      <c r="O25" s="25">
        <f t="shared" si="6"/>
        <v>36</v>
      </c>
      <c r="P25" s="24">
        <v>7.1999999999999995E-2</v>
      </c>
      <c r="Q25" s="25">
        <f t="shared" si="7"/>
        <v>39</v>
      </c>
      <c r="R25" s="24">
        <v>7.0000000000000007E-2</v>
      </c>
      <c r="S25" s="25">
        <f t="shared" si="8"/>
        <v>42</v>
      </c>
      <c r="T25" s="24">
        <v>6.7000000000000004E-2</v>
      </c>
      <c r="U25" s="80">
        <f t="shared" si="9"/>
        <v>41</v>
      </c>
      <c r="V25" s="24">
        <v>6.5000000000000002E-2</v>
      </c>
      <c r="W25" s="25">
        <f t="shared" si="10"/>
        <v>44</v>
      </c>
      <c r="X25" s="93">
        <v>6.4000000000000001E-2</v>
      </c>
      <c r="Y25" s="25">
        <f t="shared" si="11"/>
        <v>46</v>
      </c>
      <c r="Z25" s="93">
        <v>0.06</v>
      </c>
      <c r="AA25" s="25">
        <f t="shared" si="12"/>
        <v>46</v>
      </c>
      <c r="AB25" s="2" t="s">
        <v>9</v>
      </c>
    </row>
    <row r="26" spans="1:28" x14ac:dyDescent="0.25">
      <c r="A26" s="2" t="s">
        <v>10</v>
      </c>
      <c r="B26" s="24"/>
      <c r="C26" s="25"/>
      <c r="D26" s="24"/>
      <c r="E26" s="25"/>
      <c r="F26" s="24"/>
      <c r="G26" s="25"/>
      <c r="H26" s="24">
        <v>4.7E-2</v>
      </c>
      <c r="I26" s="25">
        <f t="shared" si="3"/>
        <v>18</v>
      </c>
      <c r="J26" s="24">
        <v>0.06</v>
      </c>
      <c r="K26" s="25">
        <f t="shared" si="4"/>
        <v>25</v>
      </c>
      <c r="L26" s="24">
        <v>6.5000000000000002E-2</v>
      </c>
      <c r="M26" s="25">
        <f t="shared" si="5"/>
        <v>28</v>
      </c>
      <c r="N26" s="24">
        <v>6.5000000000000002E-2</v>
      </c>
      <c r="O26" s="25">
        <f t="shared" si="6"/>
        <v>32</v>
      </c>
      <c r="P26" s="24">
        <v>6.4000000000000001E-2</v>
      </c>
      <c r="Q26" s="25">
        <f t="shared" si="7"/>
        <v>35</v>
      </c>
      <c r="R26" s="24">
        <v>6.2E-2</v>
      </c>
      <c r="S26" s="25">
        <f t="shared" si="8"/>
        <v>37</v>
      </c>
      <c r="T26" s="24">
        <v>0.06</v>
      </c>
      <c r="U26" s="80">
        <f t="shared" si="9"/>
        <v>37</v>
      </c>
      <c r="V26" s="24">
        <v>0.06</v>
      </c>
      <c r="W26" s="25">
        <f t="shared" si="10"/>
        <v>40</v>
      </c>
      <c r="X26" s="93">
        <v>5.8999999999999997E-2</v>
      </c>
      <c r="Y26" s="25">
        <f t="shared" si="11"/>
        <v>43</v>
      </c>
      <c r="Z26" s="93">
        <v>5.6000000000000001E-2</v>
      </c>
      <c r="AA26" s="25">
        <f t="shared" si="12"/>
        <v>43</v>
      </c>
      <c r="AB26" s="2" t="s">
        <v>10</v>
      </c>
    </row>
    <row r="27" spans="1:28" x14ac:dyDescent="0.25">
      <c r="A27" s="2" t="s">
        <v>11</v>
      </c>
      <c r="B27" s="24"/>
      <c r="C27" s="25"/>
      <c r="D27" s="24"/>
      <c r="E27" s="25"/>
      <c r="F27" s="24"/>
      <c r="G27" s="25"/>
      <c r="H27" s="24"/>
      <c r="I27" s="25"/>
      <c r="J27" s="24">
        <v>0.04</v>
      </c>
      <c r="K27" s="25">
        <f t="shared" si="4"/>
        <v>17</v>
      </c>
      <c r="L27" s="24">
        <v>0.05</v>
      </c>
      <c r="M27" s="25">
        <f t="shared" si="5"/>
        <v>22</v>
      </c>
      <c r="N27" s="24">
        <v>5.5E-2</v>
      </c>
      <c r="O27" s="25">
        <f t="shared" si="6"/>
        <v>27</v>
      </c>
      <c r="P27" s="24">
        <v>5.8000000000000003E-2</v>
      </c>
      <c r="Q27" s="25">
        <f t="shared" si="7"/>
        <v>32</v>
      </c>
      <c r="R27" s="24">
        <v>5.7000000000000002E-2</v>
      </c>
      <c r="S27" s="25">
        <f t="shared" si="8"/>
        <v>34</v>
      </c>
      <c r="T27" s="24">
        <v>5.6000000000000001E-2</v>
      </c>
      <c r="U27" s="80">
        <f t="shared" si="9"/>
        <v>35</v>
      </c>
      <c r="V27" s="24">
        <v>5.5E-2</v>
      </c>
      <c r="W27" s="25">
        <f t="shared" si="10"/>
        <v>37</v>
      </c>
      <c r="X27" s="93">
        <v>5.2999999999999999E-2</v>
      </c>
      <c r="Y27" s="25">
        <f t="shared" si="11"/>
        <v>38</v>
      </c>
      <c r="Z27" s="93">
        <v>5.1999999999999998E-2</v>
      </c>
      <c r="AA27" s="25">
        <f t="shared" si="12"/>
        <v>40</v>
      </c>
      <c r="AB27" s="2" t="s">
        <v>11</v>
      </c>
    </row>
    <row r="28" spans="1:28" x14ac:dyDescent="0.25">
      <c r="A28" s="2" t="s">
        <v>12</v>
      </c>
      <c r="B28" s="24"/>
      <c r="C28" s="25"/>
      <c r="D28" s="24"/>
      <c r="E28" s="25"/>
      <c r="F28" s="24"/>
      <c r="G28" s="25"/>
      <c r="H28" s="24"/>
      <c r="I28" s="25"/>
      <c r="J28" s="24"/>
      <c r="K28" s="25"/>
      <c r="L28" s="24">
        <v>3.6999999999999998E-2</v>
      </c>
      <c r="M28" s="25">
        <f t="shared" si="5"/>
        <v>16</v>
      </c>
      <c r="N28" s="24">
        <v>4.3999999999999997E-2</v>
      </c>
      <c r="O28" s="25">
        <f t="shared" si="6"/>
        <v>22</v>
      </c>
      <c r="P28" s="24">
        <v>0.05</v>
      </c>
      <c r="Q28" s="25">
        <f t="shared" si="7"/>
        <v>27</v>
      </c>
      <c r="R28" s="24">
        <v>0.05</v>
      </c>
      <c r="S28" s="25">
        <f t="shared" si="8"/>
        <v>30</v>
      </c>
      <c r="T28" s="24">
        <v>0.05</v>
      </c>
      <c r="U28" s="80">
        <f t="shared" si="9"/>
        <v>31</v>
      </c>
      <c r="V28" s="24">
        <v>0.05</v>
      </c>
      <c r="W28" s="25">
        <f t="shared" si="10"/>
        <v>34</v>
      </c>
      <c r="X28" s="93">
        <v>4.8000000000000001E-2</v>
      </c>
      <c r="Y28" s="25">
        <f t="shared" si="11"/>
        <v>35</v>
      </c>
      <c r="Z28" s="93">
        <v>4.8000000000000001E-2</v>
      </c>
      <c r="AA28" s="25">
        <f t="shared" si="12"/>
        <v>37</v>
      </c>
      <c r="AB28" s="2" t="s">
        <v>12</v>
      </c>
    </row>
    <row r="29" spans="1:28" x14ac:dyDescent="0.25">
      <c r="A29" s="1" t="s">
        <v>13</v>
      </c>
      <c r="B29" s="24"/>
      <c r="C29" s="25"/>
      <c r="D29" s="24"/>
      <c r="E29" s="25"/>
      <c r="F29" s="24"/>
      <c r="G29" s="25"/>
      <c r="H29" s="24"/>
      <c r="I29" s="25"/>
      <c r="J29" s="24"/>
      <c r="K29" s="25"/>
      <c r="L29" s="24"/>
      <c r="M29" s="25"/>
      <c r="N29" s="24">
        <v>3.3000000000000002E-2</v>
      </c>
      <c r="O29" s="25">
        <f t="shared" si="6"/>
        <v>16</v>
      </c>
      <c r="P29" s="24">
        <v>0.04</v>
      </c>
      <c r="Q29" s="25">
        <f t="shared" si="7"/>
        <v>22</v>
      </c>
      <c r="R29" s="24">
        <v>4.5999999999999999E-2</v>
      </c>
      <c r="S29" s="25">
        <f t="shared" si="8"/>
        <v>28</v>
      </c>
      <c r="T29" s="24">
        <v>4.4999999999999998E-2</v>
      </c>
      <c r="U29" s="80">
        <f t="shared" si="9"/>
        <v>28</v>
      </c>
      <c r="V29" s="24">
        <v>4.4999999999999998E-2</v>
      </c>
      <c r="W29" s="25">
        <f t="shared" si="10"/>
        <v>30</v>
      </c>
      <c r="X29" s="93">
        <v>4.3999999999999997E-2</v>
      </c>
      <c r="Y29" s="25">
        <f t="shared" si="11"/>
        <v>32</v>
      </c>
      <c r="Z29" s="93">
        <v>4.3999999999999997E-2</v>
      </c>
      <c r="AA29" s="25">
        <f t="shared" si="12"/>
        <v>34</v>
      </c>
      <c r="AB29" s="1" t="s">
        <v>13</v>
      </c>
    </row>
    <row r="30" spans="1:28" x14ac:dyDescent="0.25">
      <c r="A30" s="1" t="s">
        <v>14</v>
      </c>
      <c r="B30" s="24"/>
      <c r="C30" s="25"/>
      <c r="D30" s="24"/>
      <c r="E30" s="25"/>
      <c r="F30" s="24"/>
      <c r="G30" s="25"/>
      <c r="H30" s="24"/>
      <c r="I30" s="25"/>
      <c r="J30" s="24"/>
      <c r="K30" s="25"/>
      <c r="L30" s="24"/>
      <c r="M30" s="25"/>
      <c r="N30" s="24"/>
      <c r="O30" s="25"/>
      <c r="P30" s="24">
        <v>3.1E-2</v>
      </c>
      <c r="Q30" s="25">
        <f t="shared" si="7"/>
        <v>17</v>
      </c>
      <c r="R30" s="24">
        <v>3.6999999999999998E-2</v>
      </c>
      <c r="S30" s="25">
        <f t="shared" si="8"/>
        <v>22</v>
      </c>
      <c r="T30" s="24">
        <v>0.04</v>
      </c>
      <c r="U30" s="80">
        <f t="shared" si="9"/>
        <v>25</v>
      </c>
      <c r="V30" s="24">
        <v>0.04</v>
      </c>
      <c r="W30" s="25">
        <f t="shared" si="10"/>
        <v>27</v>
      </c>
      <c r="X30" s="93">
        <v>0.04</v>
      </c>
      <c r="Y30" s="25">
        <f t="shared" si="11"/>
        <v>29</v>
      </c>
      <c r="Z30" s="93">
        <v>0.04</v>
      </c>
      <c r="AA30" s="25">
        <f t="shared" si="12"/>
        <v>30</v>
      </c>
      <c r="AB30" s="1" t="s">
        <v>14</v>
      </c>
    </row>
    <row r="31" spans="1:28" x14ac:dyDescent="0.25">
      <c r="A31" s="1" t="s">
        <v>110</v>
      </c>
      <c r="B31" s="24"/>
      <c r="C31" s="25"/>
      <c r="D31" s="24"/>
      <c r="E31" s="25"/>
      <c r="F31" s="24"/>
      <c r="G31" s="25"/>
      <c r="H31" s="24"/>
      <c r="I31" s="25"/>
      <c r="J31" s="24"/>
      <c r="K31" s="25"/>
      <c r="L31" s="24"/>
      <c r="M31" s="25"/>
      <c r="N31" s="24"/>
      <c r="O31" s="25"/>
      <c r="P31" s="24"/>
      <c r="Q31" s="25"/>
      <c r="R31" s="24">
        <v>2.8000000000000001E-2</v>
      </c>
      <c r="S31" s="25">
        <f t="shared" si="8"/>
        <v>17</v>
      </c>
      <c r="T31" s="24">
        <v>3.2000000000000001E-2</v>
      </c>
      <c r="U31" s="80">
        <f t="shared" si="9"/>
        <v>20</v>
      </c>
      <c r="V31" s="24">
        <v>3.5000000000000003E-2</v>
      </c>
      <c r="W31" s="25">
        <f t="shared" si="10"/>
        <v>24</v>
      </c>
      <c r="X31" s="93">
        <v>3.5000000000000003E-2</v>
      </c>
      <c r="Y31" s="25">
        <f t="shared" si="11"/>
        <v>25</v>
      </c>
      <c r="Z31" s="93">
        <v>3.5000000000000003E-2</v>
      </c>
      <c r="AA31" s="25">
        <f t="shared" si="12"/>
        <v>27</v>
      </c>
      <c r="AB31" s="1" t="s">
        <v>110</v>
      </c>
    </row>
    <row r="32" spans="1:28" x14ac:dyDescent="0.25">
      <c r="A32" s="1" t="s">
        <v>119</v>
      </c>
      <c r="B32" s="24"/>
      <c r="C32" s="25"/>
      <c r="D32" s="24"/>
      <c r="E32" s="25"/>
      <c r="F32" s="24"/>
      <c r="G32" s="25"/>
      <c r="H32" s="24"/>
      <c r="I32" s="25"/>
      <c r="J32" s="24"/>
      <c r="K32" s="25"/>
      <c r="L32" s="24"/>
      <c r="M32" s="25"/>
      <c r="N32" s="24"/>
      <c r="O32" s="25"/>
      <c r="P32" s="24"/>
      <c r="Q32" s="25"/>
      <c r="R32" s="24"/>
      <c r="S32" s="25"/>
      <c r="T32" s="24">
        <v>2.5999999999999999E-2</v>
      </c>
      <c r="U32" s="80">
        <f t="shared" si="9"/>
        <v>16</v>
      </c>
      <c r="V32" s="24">
        <v>0.03</v>
      </c>
      <c r="W32" s="25">
        <f t="shared" si="10"/>
        <v>20</v>
      </c>
      <c r="X32" s="93">
        <v>0.03</v>
      </c>
      <c r="Y32" s="25">
        <f t="shared" si="11"/>
        <v>22</v>
      </c>
      <c r="Z32" s="93">
        <v>3.1E-2</v>
      </c>
      <c r="AA32" s="25">
        <f t="shared" si="12"/>
        <v>24</v>
      </c>
      <c r="AB32" s="1" t="s">
        <v>119</v>
      </c>
    </row>
    <row r="33" spans="1:28" x14ac:dyDescent="0.25">
      <c r="A33" s="1" t="s">
        <v>120</v>
      </c>
      <c r="B33" s="24"/>
      <c r="C33" s="25"/>
      <c r="D33" s="24"/>
      <c r="E33" s="25"/>
      <c r="F33" s="24"/>
      <c r="G33" s="25"/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  <c r="S33" s="25"/>
      <c r="T33" s="24"/>
      <c r="U33" s="80"/>
      <c r="V33" s="79">
        <v>2.4E-2</v>
      </c>
      <c r="W33" s="25">
        <f t="shared" si="10"/>
        <v>16</v>
      </c>
      <c r="X33" s="93">
        <v>2.5999999999999999E-2</v>
      </c>
      <c r="Y33" s="25">
        <f t="shared" si="11"/>
        <v>19</v>
      </c>
      <c r="Z33" s="93">
        <v>2.7E-2</v>
      </c>
      <c r="AA33" s="25">
        <f t="shared" si="12"/>
        <v>21</v>
      </c>
      <c r="AB33" s="1" t="s">
        <v>120</v>
      </c>
    </row>
    <row r="34" spans="1:28" x14ac:dyDescent="0.25">
      <c r="A34" s="1" t="s">
        <v>130</v>
      </c>
      <c r="B34" s="24"/>
      <c r="C34" s="25"/>
      <c r="D34" s="24"/>
      <c r="E34" s="25"/>
      <c r="F34" s="24"/>
      <c r="G34" s="25"/>
      <c r="H34" s="24"/>
      <c r="I34" s="25"/>
      <c r="J34" s="24"/>
      <c r="K34" s="25"/>
      <c r="L34" s="24"/>
      <c r="M34" s="25"/>
      <c r="N34" s="24"/>
      <c r="O34" s="25"/>
      <c r="P34" s="24"/>
      <c r="Q34" s="25"/>
      <c r="R34" s="24"/>
      <c r="S34" s="25"/>
      <c r="T34" s="24"/>
      <c r="U34" s="80"/>
      <c r="V34" s="79"/>
      <c r="W34" s="25"/>
      <c r="X34" s="93">
        <v>2.3E-2</v>
      </c>
      <c r="Y34" s="25">
        <f t="shared" si="11"/>
        <v>17</v>
      </c>
      <c r="Z34" s="93">
        <v>2.4E-2</v>
      </c>
      <c r="AA34" s="25">
        <f>ROUND(Z34*$AA$15,0)</f>
        <v>18</v>
      </c>
      <c r="AB34" s="1" t="s">
        <v>130</v>
      </c>
    </row>
    <row r="35" spans="1:28" x14ac:dyDescent="0.25">
      <c r="A35" s="1" t="s">
        <v>131</v>
      </c>
      <c r="B35" s="138"/>
      <c r="C35" s="139"/>
      <c r="D35" s="138"/>
      <c r="E35" s="139"/>
      <c r="F35" s="138"/>
      <c r="G35" s="139"/>
      <c r="H35" s="138"/>
      <c r="I35" s="139"/>
      <c r="J35" s="138"/>
      <c r="K35" s="139"/>
      <c r="L35" s="138"/>
      <c r="M35" s="139"/>
      <c r="N35" s="138"/>
      <c r="O35" s="139"/>
      <c r="P35" s="138"/>
      <c r="Q35" s="139"/>
      <c r="R35" s="138"/>
      <c r="S35" s="139"/>
      <c r="T35" s="138"/>
      <c r="U35" s="140"/>
      <c r="V35" s="141"/>
      <c r="W35" s="139"/>
      <c r="X35" s="142"/>
      <c r="Y35" s="143"/>
      <c r="Z35" s="144">
        <v>2.1000000000000001E-2</v>
      </c>
      <c r="AA35" s="139">
        <f>ROUND(Z35*$AA$15,0)</f>
        <v>16</v>
      </c>
      <c r="AB35" s="1" t="s">
        <v>131</v>
      </c>
    </row>
    <row r="36" spans="1:28" s="7" customFormat="1" x14ac:dyDescent="0.25">
      <c r="A36" s="8" t="s">
        <v>15</v>
      </c>
      <c r="B36" s="26">
        <f>C36/C15</f>
        <v>1.0003853564547207</v>
      </c>
      <c r="C36" s="27">
        <f>SUM(C19:C30)</f>
        <v>236</v>
      </c>
      <c r="D36" s="26">
        <f>E36/E15</f>
        <v>0.99879576107899803</v>
      </c>
      <c r="E36" s="27">
        <f>SUM(E19:E30)</f>
        <v>290</v>
      </c>
      <c r="F36" s="26">
        <f>G36/G15</f>
        <v>1.0016320979258757</v>
      </c>
      <c r="G36" s="27">
        <f>SUM(G19:G25)</f>
        <v>309</v>
      </c>
      <c r="H36" s="26">
        <f>I36/I15</f>
        <v>1.002403890265162</v>
      </c>
      <c r="I36" s="27">
        <f>SUM(I19:I26)</f>
        <v>382</v>
      </c>
      <c r="J36" s="26">
        <f>K36/K15</f>
        <v>0.99669933819217549</v>
      </c>
      <c r="K36" s="27">
        <f>SUM(K19:K27)</f>
        <v>416</v>
      </c>
      <c r="L36" s="26">
        <f>M36/M15</f>
        <v>1.0010918432883751</v>
      </c>
      <c r="M36" s="27">
        <f>SUM(M19:M28)</f>
        <v>436</v>
      </c>
      <c r="N36" s="26">
        <f>O36/O15</f>
        <v>1.0000713623064297</v>
      </c>
      <c r="O36" s="27">
        <f>SUM(O19:O29)</f>
        <v>490</v>
      </c>
      <c r="P36" s="26">
        <f>Q36/Q15</f>
        <v>0.99558124598587017</v>
      </c>
      <c r="Q36" s="27">
        <f>SUM(Q19:Q30)</f>
        <v>542</v>
      </c>
      <c r="R36" s="26">
        <f>S36/S15</f>
        <v>1.0019267822736031</v>
      </c>
      <c r="S36" s="27">
        <f>SUM(S19:S31)</f>
        <v>600</v>
      </c>
      <c r="T36" s="26">
        <f>U36/U15</f>
        <v>1.0000113340133743</v>
      </c>
      <c r="U36" s="41">
        <f>SUM(U19:U32)</f>
        <v>617</v>
      </c>
      <c r="V36" s="26">
        <f>W36/W15</f>
        <v>1.0008436181846587</v>
      </c>
      <c r="W36" s="27">
        <f>SUM(W19:W33)</f>
        <v>672</v>
      </c>
      <c r="X36" s="26">
        <f>Y36/Y15</f>
        <v>1.0029287090558767</v>
      </c>
      <c r="Y36" s="27">
        <f>SUM(Y19:Y34)</f>
        <v>728</v>
      </c>
      <c r="Z36" s="26">
        <f>AA36/AA15</f>
        <v>1.0037159372419489</v>
      </c>
      <c r="AA36" s="27">
        <f>SUM(AA19:AA35)</f>
        <v>765</v>
      </c>
    </row>
    <row r="37" spans="1:28" s="7" customFormat="1" ht="8.25" customHeight="1" x14ac:dyDescent="0.25">
      <c r="A37" s="8"/>
      <c r="B37" s="10"/>
      <c r="C37" s="9"/>
      <c r="D37" s="10"/>
      <c r="E37" s="9"/>
      <c r="F37" s="10"/>
      <c r="G37" s="9"/>
      <c r="H37" s="10"/>
      <c r="I37" s="9"/>
      <c r="J37" s="10"/>
      <c r="K37" s="9"/>
      <c r="L37" s="10"/>
      <c r="M37" s="9"/>
      <c r="N37" s="10"/>
      <c r="O37" s="9"/>
      <c r="P37" s="10"/>
      <c r="Q37" s="9"/>
    </row>
    <row r="38" spans="1:28" ht="6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spans="1:28" ht="30.75" customHeight="1" x14ac:dyDescent="0.25"/>
    <row r="40" spans="1:28" ht="19.5" thickBot="1" x14ac:dyDescent="0.35">
      <c r="B40" s="104" t="s">
        <v>109</v>
      </c>
      <c r="Q40" s="13"/>
    </row>
    <row r="41" spans="1:28" ht="15.75" thickBot="1" x14ac:dyDescent="0.3">
      <c r="C41" s="7"/>
      <c r="D41" s="7"/>
      <c r="E41" s="7"/>
      <c r="G41" s="47">
        <v>750</v>
      </c>
      <c r="H41" s="48" t="s">
        <v>103</v>
      </c>
      <c r="I41" s="58"/>
      <c r="J41" s="50"/>
      <c r="L41" s="63" t="s">
        <v>148</v>
      </c>
      <c r="M41" s="64">
        <f>(G42*G43)+G41</f>
        <v>2910</v>
      </c>
    </row>
    <row r="42" spans="1:28" x14ac:dyDescent="0.25">
      <c r="A42" s="1"/>
      <c r="B42" s="1"/>
      <c r="C42" s="1"/>
      <c r="D42" s="5"/>
      <c r="E42" s="2"/>
      <c r="G42" s="118">
        <v>15</v>
      </c>
      <c r="H42" s="51" t="s">
        <v>102</v>
      </c>
      <c r="I42" s="59"/>
      <c r="J42" s="53"/>
    </row>
    <row r="43" spans="1:28" x14ac:dyDescent="0.25">
      <c r="A43" s="1"/>
      <c r="B43" s="1"/>
      <c r="C43" s="1"/>
      <c r="D43" s="5"/>
      <c r="E43" s="2"/>
      <c r="G43" s="54">
        <v>144</v>
      </c>
      <c r="H43" s="55" t="s">
        <v>153</v>
      </c>
      <c r="I43" s="60"/>
      <c r="J43" s="57"/>
      <c r="K43" s="1"/>
      <c r="L43" s="1"/>
    </row>
    <row r="44" spans="1:28" s="59" customFormat="1" x14ac:dyDescent="0.25">
      <c r="A44" s="84"/>
      <c r="B44" s="84"/>
      <c r="C44" s="84"/>
      <c r="D44" s="36"/>
      <c r="E44" s="36"/>
      <c r="H44" s="106" t="s">
        <v>154</v>
      </c>
      <c r="K44" s="84"/>
      <c r="L44" s="84"/>
    </row>
    <row r="45" spans="1:28" s="59" customFormat="1" ht="7.5" customHeight="1" x14ac:dyDescent="0.25">
      <c r="A45" s="84"/>
      <c r="B45" s="84"/>
      <c r="C45" s="84"/>
      <c r="D45" s="36"/>
      <c r="E45" s="36"/>
      <c r="H45" s="106"/>
      <c r="K45" s="84"/>
      <c r="L45" s="84"/>
    </row>
    <row r="46" spans="1:28" x14ac:dyDescent="0.25">
      <c r="B46" s="16" t="s">
        <v>16</v>
      </c>
      <c r="C46" s="29" t="s">
        <v>19</v>
      </c>
      <c r="D46" s="17" t="s">
        <v>20</v>
      </c>
      <c r="E46" s="29" t="s">
        <v>16</v>
      </c>
      <c r="F46" s="29" t="s">
        <v>19</v>
      </c>
      <c r="G46" s="29" t="s">
        <v>20</v>
      </c>
      <c r="H46" s="16" t="s">
        <v>16</v>
      </c>
      <c r="I46" s="29" t="s">
        <v>19</v>
      </c>
      <c r="J46" s="17" t="s">
        <v>20</v>
      </c>
      <c r="K46" s="16" t="s">
        <v>16</v>
      </c>
      <c r="L46" s="29" t="s">
        <v>19</v>
      </c>
      <c r="M46" s="17" t="s">
        <v>20</v>
      </c>
      <c r="N46" s="29" t="s">
        <v>16</v>
      </c>
      <c r="O46" s="29" t="s">
        <v>19</v>
      </c>
      <c r="P46" s="29" t="s">
        <v>20</v>
      </c>
      <c r="Q46" s="16" t="s">
        <v>16</v>
      </c>
      <c r="R46" s="29" t="s">
        <v>19</v>
      </c>
      <c r="S46" s="17" t="s">
        <v>20</v>
      </c>
      <c r="T46" s="16" t="s">
        <v>16</v>
      </c>
      <c r="U46" s="29" t="s">
        <v>19</v>
      </c>
      <c r="V46" s="17" t="s">
        <v>20</v>
      </c>
      <c r="W46" s="16" t="s">
        <v>16</v>
      </c>
      <c r="X46" s="29" t="s">
        <v>19</v>
      </c>
      <c r="Y46" s="17" t="s">
        <v>20</v>
      </c>
      <c r="Z46" s="16" t="s">
        <v>16</v>
      </c>
      <c r="AA46" s="29" t="s">
        <v>19</v>
      </c>
      <c r="AB46" s="17" t="s">
        <v>20</v>
      </c>
    </row>
    <row r="47" spans="1:28" x14ac:dyDescent="0.25">
      <c r="A47" s="1" t="s">
        <v>151</v>
      </c>
      <c r="B47" s="28"/>
      <c r="C47" s="32">
        <f>C48+((C49*C50)/$G$43)*$G$41</f>
        <v>202.08333333333334</v>
      </c>
      <c r="D47" s="19">
        <f>D48+((D49*D50)/$G$43)*$G$41</f>
        <v>404.16666666666669</v>
      </c>
      <c r="E47" s="84"/>
      <c r="F47" s="32">
        <f>F48+((F49*F50)/$G$43)*$G$41</f>
        <v>323.33333333333331</v>
      </c>
      <c r="G47" s="32">
        <f>G48+((G49*G50)/$G$43)*$G$41</f>
        <v>727.5</v>
      </c>
      <c r="H47" s="20"/>
      <c r="I47" s="32">
        <f>I48+((I49*I50)/$G$43)*$G$41</f>
        <v>404.16666666666669</v>
      </c>
      <c r="J47" s="19">
        <f>J48+((J49*J50)/$G$43)*$G$41</f>
        <v>889.16666666666674</v>
      </c>
      <c r="K47" s="32"/>
      <c r="L47" s="32">
        <f>L48+((L49*L50)/$G$43)*$G$41</f>
        <v>525.41666666666663</v>
      </c>
      <c r="M47" s="19">
        <f>M48+((M49*M50)/$G$43)*$G$41</f>
        <v>970</v>
      </c>
      <c r="N47" s="84"/>
      <c r="O47" s="32">
        <f>O48+((O49*O50)/$G$43)*$G$41</f>
        <v>646.66666666666663</v>
      </c>
      <c r="P47" s="32">
        <f>P48+((P49*P50)/$G$43)*$G$41</f>
        <v>1293.3333333333333</v>
      </c>
      <c r="Q47" s="20"/>
      <c r="R47" s="32">
        <f>R48+((R49*R50)/$G$43)*$G$41</f>
        <v>727.5</v>
      </c>
      <c r="S47" s="19">
        <f>S48+((S49*S50)/$G$43)*$G$41</f>
        <v>1374.1666666666667</v>
      </c>
      <c r="T47" s="20"/>
      <c r="U47" s="32">
        <f>U48+((U49*U50)/$G$43)*$G$41</f>
        <v>767.91666666666663</v>
      </c>
      <c r="V47" s="19">
        <f>V48+((V49*V50)/$G$43)*$G$41</f>
        <v>1697.5</v>
      </c>
      <c r="W47" s="20"/>
      <c r="X47" s="32">
        <f>X48+((X49*X50)/$G$43)*$G$41</f>
        <v>889.16666666666674</v>
      </c>
      <c r="Y47" s="19">
        <f>Y48+((Y49*Y50)/$G$43)*$G$41</f>
        <v>1940</v>
      </c>
      <c r="Z47" s="20"/>
      <c r="AA47" s="32">
        <f>AA48+((AA49*AA50)/$G$43)*$G$41</f>
        <v>1010.4166666666667</v>
      </c>
      <c r="AB47" s="19">
        <f>AB48+((AB49*AB50)/$G$43)*$G$41</f>
        <v>2182.5</v>
      </c>
    </row>
    <row r="48" spans="1:28" x14ac:dyDescent="0.25">
      <c r="A48" s="8" t="s">
        <v>152</v>
      </c>
      <c r="B48" s="18"/>
      <c r="C48" s="34">
        <f>C49*C50*$G$42</f>
        <v>150</v>
      </c>
      <c r="D48" s="21">
        <f>D49*D50*$G$42</f>
        <v>300</v>
      </c>
      <c r="E48" s="51"/>
      <c r="F48" s="34">
        <f>F49*F50*$G$42</f>
        <v>240</v>
      </c>
      <c r="G48" s="34">
        <f>G49*G50*$G$42</f>
        <v>540</v>
      </c>
      <c r="H48" s="18"/>
      <c r="I48" s="34">
        <f>I49*I50*$G$42</f>
        <v>300</v>
      </c>
      <c r="J48" s="21">
        <f>J49*J50*$G$42</f>
        <v>660</v>
      </c>
      <c r="K48" s="51"/>
      <c r="L48" s="34">
        <f>L49*L50*$G$42</f>
        <v>390</v>
      </c>
      <c r="M48" s="21">
        <f>M49*M50*$G$42</f>
        <v>720</v>
      </c>
      <c r="N48" s="51"/>
      <c r="O48" s="34">
        <f>O49*O50*$G$42</f>
        <v>480</v>
      </c>
      <c r="P48" s="34">
        <f>P49*P50*$G$42</f>
        <v>960</v>
      </c>
      <c r="Q48" s="18"/>
      <c r="R48" s="34">
        <f>R49*R50*$G$42</f>
        <v>540</v>
      </c>
      <c r="S48" s="21">
        <f>S49*S50*$G$42</f>
        <v>1020</v>
      </c>
      <c r="T48" s="51"/>
      <c r="U48" s="34">
        <f>U49*U50*$G$42</f>
        <v>570</v>
      </c>
      <c r="V48" s="21">
        <f>V49*V50*$G$42</f>
        <v>1260</v>
      </c>
      <c r="W48" s="51"/>
      <c r="X48" s="34">
        <f>X49*X50*$G$42</f>
        <v>660</v>
      </c>
      <c r="Y48" s="21">
        <f>Y49*Y50*$G$42</f>
        <v>1440</v>
      </c>
      <c r="Z48" s="51"/>
      <c r="AA48" s="34">
        <f>AA49*AA50*$G$42</f>
        <v>750</v>
      </c>
      <c r="AB48" s="21">
        <f>AB49*AB50*$G$42</f>
        <v>1620</v>
      </c>
    </row>
    <row r="49" spans="1:29" ht="30" customHeight="1" x14ac:dyDescent="0.25">
      <c r="A49" s="117" t="s">
        <v>104</v>
      </c>
      <c r="B49" s="33" t="s">
        <v>150</v>
      </c>
      <c r="C49" s="30">
        <v>5</v>
      </c>
      <c r="D49" s="31">
        <v>5</v>
      </c>
      <c r="E49" s="42" t="s">
        <v>145</v>
      </c>
      <c r="F49" s="30">
        <v>8</v>
      </c>
      <c r="G49" s="30">
        <v>9</v>
      </c>
      <c r="H49" s="22" t="s">
        <v>146</v>
      </c>
      <c r="I49" s="30">
        <v>10</v>
      </c>
      <c r="J49" s="31">
        <v>11</v>
      </c>
      <c r="K49" s="34" t="s">
        <v>147</v>
      </c>
      <c r="L49" s="30">
        <v>13</v>
      </c>
      <c r="M49" s="31">
        <v>12</v>
      </c>
      <c r="N49" s="42" t="s">
        <v>1</v>
      </c>
      <c r="O49" s="30">
        <v>16</v>
      </c>
      <c r="P49" s="30">
        <v>16</v>
      </c>
      <c r="Q49" s="22" t="s">
        <v>122</v>
      </c>
      <c r="R49" s="30">
        <v>18</v>
      </c>
      <c r="S49" s="31">
        <v>17</v>
      </c>
      <c r="T49" s="22" t="s">
        <v>123</v>
      </c>
      <c r="U49" s="30">
        <v>19</v>
      </c>
      <c r="V49" s="31">
        <v>21</v>
      </c>
      <c r="W49" s="22" t="s">
        <v>155</v>
      </c>
      <c r="X49" s="30">
        <v>22</v>
      </c>
      <c r="Y49" s="31">
        <v>24</v>
      </c>
      <c r="Z49" s="22" t="s">
        <v>156</v>
      </c>
      <c r="AA49" s="30">
        <v>25</v>
      </c>
      <c r="AB49" s="31">
        <v>27</v>
      </c>
    </row>
    <row r="50" spans="1:29" x14ac:dyDescent="0.25">
      <c r="A50" s="2"/>
      <c r="B50" s="35"/>
      <c r="C50" s="36">
        <v>2</v>
      </c>
      <c r="D50" s="37">
        <v>4</v>
      </c>
      <c r="E50" s="36"/>
      <c r="F50" s="36">
        <v>2</v>
      </c>
      <c r="G50" s="36">
        <v>4</v>
      </c>
      <c r="H50" s="35"/>
      <c r="I50" s="36">
        <v>2</v>
      </c>
      <c r="J50" s="37">
        <v>4</v>
      </c>
      <c r="K50" s="36"/>
      <c r="L50" s="36">
        <v>2</v>
      </c>
      <c r="M50" s="37">
        <v>4</v>
      </c>
      <c r="N50" s="36"/>
      <c r="O50" s="36">
        <v>2</v>
      </c>
      <c r="P50" s="36">
        <v>4</v>
      </c>
      <c r="Q50" s="86"/>
      <c r="R50" s="36">
        <v>2</v>
      </c>
      <c r="S50" s="37">
        <v>4</v>
      </c>
      <c r="T50" s="86"/>
      <c r="U50" s="36">
        <v>2</v>
      </c>
      <c r="V50" s="37">
        <v>4</v>
      </c>
      <c r="W50" s="86"/>
      <c r="X50" s="36">
        <v>2</v>
      </c>
      <c r="Y50" s="37">
        <v>4</v>
      </c>
      <c r="Z50" s="86"/>
      <c r="AA50" s="36">
        <v>2</v>
      </c>
      <c r="AB50" s="37">
        <v>4</v>
      </c>
    </row>
    <row r="51" spans="1:29" x14ac:dyDescent="0.25">
      <c r="A51" s="103" t="s">
        <v>18</v>
      </c>
      <c r="B51" s="111"/>
      <c r="C51" s="112"/>
      <c r="D51" s="113"/>
      <c r="E51" s="115"/>
      <c r="F51" s="115"/>
      <c r="G51" s="115"/>
      <c r="H51" s="114"/>
      <c r="I51" s="112"/>
      <c r="J51" s="113"/>
      <c r="K51" s="112"/>
      <c r="L51" s="112"/>
      <c r="M51" s="113"/>
      <c r="N51" s="112"/>
      <c r="O51" s="90"/>
      <c r="P51" s="90"/>
      <c r="Q51" s="116"/>
      <c r="R51" s="90"/>
      <c r="S51" s="89"/>
      <c r="T51" s="116"/>
      <c r="U51" s="90"/>
      <c r="V51" s="89"/>
      <c r="W51" s="116"/>
      <c r="X51" s="90"/>
      <c r="Y51" s="89"/>
      <c r="Z51" s="116"/>
      <c r="AA51" s="90"/>
      <c r="AB51" s="89"/>
      <c r="AC51" s="103" t="s">
        <v>18</v>
      </c>
    </row>
    <row r="52" spans="1:29" x14ac:dyDescent="0.25">
      <c r="A52" s="2" t="s">
        <v>3</v>
      </c>
      <c r="B52" s="38">
        <v>0.6</v>
      </c>
      <c r="C52" s="39">
        <f>ROUND(B52*C47/C50,0)</f>
        <v>61</v>
      </c>
      <c r="D52" s="40">
        <f>ROUND(B52*D47/D50,0)</f>
        <v>61</v>
      </c>
      <c r="E52" s="87">
        <v>0.41</v>
      </c>
      <c r="F52" s="39">
        <f>ROUND(E52*F47/F50,0)</f>
        <v>66</v>
      </c>
      <c r="G52" s="39">
        <f>ROUND(E52*G47/G50,0)</f>
        <v>75</v>
      </c>
      <c r="H52" s="38">
        <v>0.35</v>
      </c>
      <c r="I52" s="39">
        <f>ROUND(H52*I47/I50,0)</f>
        <v>71</v>
      </c>
      <c r="J52" s="40">
        <f>ROUND(H52*J47/J50,0)</f>
        <v>78</v>
      </c>
      <c r="K52" s="38">
        <v>0.3</v>
      </c>
      <c r="L52" s="39">
        <f>ROUND(K52*L47/L50,0)</f>
        <v>79</v>
      </c>
      <c r="M52" s="40">
        <f>ROUND(K52*M47/M50,0)</f>
        <v>73</v>
      </c>
      <c r="N52" s="87">
        <v>0.28499999999999998</v>
      </c>
      <c r="O52" s="39">
        <f>ROUND(N52*O47/O50,0)</f>
        <v>92</v>
      </c>
      <c r="P52" s="39">
        <f>ROUND(N52*P47/P50,0)</f>
        <v>92</v>
      </c>
      <c r="Q52" s="38">
        <v>0.24</v>
      </c>
      <c r="R52" s="39">
        <f>ROUND(Q52*R47/R50,0)</f>
        <v>87</v>
      </c>
      <c r="S52" s="40">
        <f>ROUND(Q52*S47/S50,0)</f>
        <v>82</v>
      </c>
      <c r="T52" s="105">
        <v>0.22</v>
      </c>
      <c r="U52" s="39">
        <f>ROUND(T52*U47/U50,0)</f>
        <v>84</v>
      </c>
      <c r="V52" s="40">
        <f>ROUND(T52*V47/V50,0)</f>
        <v>93</v>
      </c>
      <c r="W52" s="105">
        <v>0.20699999999999999</v>
      </c>
      <c r="X52" s="39">
        <f>ROUND(W52*X47/X50,0)</f>
        <v>92</v>
      </c>
      <c r="Y52" s="40">
        <f>ROUND(W52*Y47/Y50,0)</f>
        <v>100</v>
      </c>
      <c r="Z52" s="105">
        <v>0.19</v>
      </c>
      <c r="AA52" s="39">
        <f>ROUND(Z52*AA47/AA50,0)</f>
        <v>96</v>
      </c>
      <c r="AB52" s="40">
        <f>ROUND(Z52*AB47/AB50,0)</f>
        <v>104</v>
      </c>
      <c r="AC52" s="2" t="s">
        <v>3</v>
      </c>
    </row>
    <row r="53" spans="1:29" x14ac:dyDescent="0.25">
      <c r="A53" s="2" t="s">
        <v>4</v>
      </c>
      <c r="B53" s="38">
        <v>0.4</v>
      </c>
      <c r="C53" s="39">
        <f>ROUND(B53*C47/C50,0)</f>
        <v>40</v>
      </c>
      <c r="D53" s="40">
        <f>ROUND(B53*D47/D50,0)</f>
        <v>40</v>
      </c>
      <c r="E53" s="87">
        <v>0.34</v>
      </c>
      <c r="F53" s="39">
        <f>ROUND(E53*F47/F50,0)</f>
        <v>55</v>
      </c>
      <c r="G53" s="39">
        <f>ROUND(E53*G47/G50,0)</f>
        <v>62</v>
      </c>
      <c r="H53" s="38">
        <v>0.28000000000000003</v>
      </c>
      <c r="I53" s="39">
        <f>ROUND(H53*I47/I50,0)</f>
        <v>57</v>
      </c>
      <c r="J53" s="40">
        <f>ROUND(H53*J47/J50,0)</f>
        <v>62</v>
      </c>
      <c r="K53" s="38">
        <v>0.25</v>
      </c>
      <c r="L53" s="39">
        <f>ROUND(K53*L47/L50,0)</f>
        <v>66</v>
      </c>
      <c r="M53" s="40">
        <f>ROUND(K53*M47/M50,0)</f>
        <v>61</v>
      </c>
      <c r="N53" s="87">
        <v>0.23</v>
      </c>
      <c r="O53" s="39">
        <f>ROUND(N53*O47/O50,0)</f>
        <v>74</v>
      </c>
      <c r="P53" s="39">
        <f>ROUND(N53*P47/P50,0)</f>
        <v>74</v>
      </c>
      <c r="Q53" s="38">
        <v>0.2</v>
      </c>
      <c r="R53" s="39">
        <f>ROUND(Q53*R47/R50,0)</f>
        <v>73</v>
      </c>
      <c r="S53" s="40">
        <f>ROUND(Q53*S47/S50,0)</f>
        <v>69</v>
      </c>
      <c r="T53" s="105">
        <v>0.19</v>
      </c>
      <c r="U53" s="39">
        <f>ROUND(T53*U47/U50,0)</f>
        <v>73</v>
      </c>
      <c r="V53" s="40">
        <f>ROUND(T53*V47/V50,0)</f>
        <v>81</v>
      </c>
      <c r="W53" s="105">
        <v>0.183</v>
      </c>
      <c r="X53" s="39">
        <f>ROUND(W53*X47/X50,0)</f>
        <v>81</v>
      </c>
      <c r="Y53" s="40">
        <f>ROUND(W53*Y47/Y50,0)</f>
        <v>89</v>
      </c>
      <c r="Z53" s="105">
        <v>0.17</v>
      </c>
      <c r="AA53" s="39">
        <f>ROUND(Z53*AA47/AA50,0)</f>
        <v>86</v>
      </c>
      <c r="AB53" s="40">
        <f>ROUND(Z53*AB47/AB50,0)</f>
        <v>93</v>
      </c>
      <c r="AC53" s="2" t="s">
        <v>4</v>
      </c>
    </row>
    <row r="54" spans="1:29" x14ac:dyDescent="0.25">
      <c r="A54" s="2" t="s">
        <v>5</v>
      </c>
      <c r="B54" s="38"/>
      <c r="C54" s="39"/>
      <c r="D54" s="40"/>
      <c r="E54" s="87">
        <v>0.24</v>
      </c>
      <c r="F54" s="39">
        <f>ROUND(E54*F47/F50,0)</f>
        <v>39</v>
      </c>
      <c r="G54" s="39">
        <f>ROUND(E54*G47/G50,0)</f>
        <v>44</v>
      </c>
      <c r="H54" s="38">
        <v>0.21</v>
      </c>
      <c r="I54" s="39">
        <f>ROUND(H54*I47/I50,0)</f>
        <v>42</v>
      </c>
      <c r="J54" s="40">
        <f>ROUND(H54*J47/J50,0)</f>
        <v>47</v>
      </c>
      <c r="K54" s="38">
        <v>0.2</v>
      </c>
      <c r="L54" s="39">
        <f>ROUND(K54*L47/L50,0)</f>
        <v>53</v>
      </c>
      <c r="M54" s="40">
        <f>ROUND(K54*M47/M50,0)</f>
        <v>49</v>
      </c>
      <c r="N54" s="87">
        <v>0.18</v>
      </c>
      <c r="O54" s="39">
        <f>ROUND(N54*O47/O50,0)</f>
        <v>58</v>
      </c>
      <c r="P54" s="39">
        <f>ROUND(N54*P47/P50,0)</f>
        <v>58</v>
      </c>
      <c r="Q54" s="38">
        <v>0.17</v>
      </c>
      <c r="R54" s="39">
        <f>ROUND(Q54*R47/R50,0)</f>
        <v>62</v>
      </c>
      <c r="S54" s="40">
        <f>ROUND(Q54*S47/S50,0)</f>
        <v>58</v>
      </c>
      <c r="T54" s="105">
        <v>0.16500000000000001</v>
      </c>
      <c r="U54" s="39">
        <f>ROUND(T54*U47/U50,0)</f>
        <v>63</v>
      </c>
      <c r="V54" s="40">
        <f>ROUND(T54*V47/V50,0)</f>
        <v>70</v>
      </c>
      <c r="W54" s="105">
        <v>0.153</v>
      </c>
      <c r="X54" s="39">
        <f>ROUND(W54*X47/X50,0)</f>
        <v>68</v>
      </c>
      <c r="Y54" s="40">
        <f>ROUND(W54*Y47/Y50,0)</f>
        <v>74</v>
      </c>
      <c r="Z54" s="105">
        <v>0.15</v>
      </c>
      <c r="AA54" s="39">
        <f>ROUND(Z54*AA47/AA50,0)</f>
        <v>76</v>
      </c>
      <c r="AB54" s="40">
        <f>ROUND(Z54*AB47/AB50,0)</f>
        <v>82</v>
      </c>
      <c r="AC54" s="2" t="s">
        <v>5</v>
      </c>
    </row>
    <row r="55" spans="1:29" x14ac:dyDescent="0.25">
      <c r="A55" s="2" t="s">
        <v>6</v>
      </c>
      <c r="B55" s="38"/>
      <c r="C55" s="39"/>
      <c r="D55" s="40"/>
      <c r="E55" s="87"/>
      <c r="F55" s="39"/>
      <c r="G55" s="39"/>
      <c r="H55" s="38">
        <v>0.16</v>
      </c>
      <c r="I55" s="39">
        <f>ROUND(H55*I47/I50,0)</f>
        <v>32</v>
      </c>
      <c r="J55" s="40">
        <f>ROUND(H55*J47/J50,0)</f>
        <v>36</v>
      </c>
      <c r="K55" s="38">
        <v>0.15</v>
      </c>
      <c r="L55" s="39">
        <f>ROUND(K55*L47/L50,0)</f>
        <v>39</v>
      </c>
      <c r="M55" s="40">
        <f>ROUND(K55*M47/M50,0)</f>
        <v>36</v>
      </c>
      <c r="N55" s="87">
        <v>0.13</v>
      </c>
      <c r="O55" s="39">
        <f>ROUND(N55*O47/O50,0)</f>
        <v>42</v>
      </c>
      <c r="P55" s="39">
        <f>ROUND(N55*P47/P50,0)</f>
        <v>42</v>
      </c>
      <c r="Q55" s="38">
        <v>0.14000000000000001</v>
      </c>
      <c r="R55" s="39">
        <f>ROUND(Q55*R47/R50,0)</f>
        <v>51</v>
      </c>
      <c r="S55" s="40">
        <f>ROUND(Q55*S47/S50,0)</f>
        <v>48</v>
      </c>
      <c r="T55" s="105">
        <v>0.13700000000000001</v>
      </c>
      <c r="U55" s="39">
        <f>ROUND(T55*U47/U50,0)</f>
        <v>53</v>
      </c>
      <c r="V55" s="40">
        <f>ROUND(T55*V47/V50,0)</f>
        <v>58</v>
      </c>
      <c r="W55" s="105">
        <v>0.128</v>
      </c>
      <c r="X55" s="39">
        <f>ROUND(W55*X47/X50,0)</f>
        <v>57</v>
      </c>
      <c r="Y55" s="40">
        <f>ROUND(W55*Y47/Y50,0)</f>
        <v>62</v>
      </c>
      <c r="Z55" s="105">
        <v>0.13</v>
      </c>
      <c r="AA55" s="39">
        <f>ROUND(Z55*AA47/AA50,0)</f>
        <v>66</v>
      </c>
      <c r="AB55" s="40">
        <f>ROUND(Z55*AB47/AB50,0)</f>
        <v>71</v>
      </c>
      <c r="AC55" s="2" t="s">
        <v>6</v>
      </c>
    </row>
    <row r="56" spans="1:29" x14ac:dyDescent="0.25">
      <c r="A56" s="2" t="s">
        <v>7</v>
      </c>
      <c r="B56" s="38"/>
      <c r="C56" s="39"/>
      <c r="D56" s="40"/>
      <c r="E56" s="87"/>
      <c r="F56" s="39"/>
      <c r="G56" s="39"/>
      <c r="H56" s="38"/>
      <c r="I56" s="43"/>
      <c r="J56" s="44"/>
      <c r="K56" s="38">
        <v>0.1</v>
      </c>
      <c r="L56" s="39">
        <f>ROUND(K56*L47/L50,0)</f>
        <v>26</v>
      </c>
      <c r="M56" s="40">
        <f>ROUND(K56*M47/M50,0)</f>
        <v>24</v>
      </c>
      <c r="N56" s="87">
        <v>0.1</v>
      </c>
      <c r="O56" s="39">
        <f>ROUND(N56*O47/O50,0)</f>
        <v>32</v>
      </c>
      <c r="P56" s="39">
        <f>ROUND(N56*P47/P50,0)</f>
        <v>32</v>
      </c>
      <c r="Q56" s="38">
        <v>0.11</v>
      </c>
      <c r="R56" s="39">
        <f>ROUND(Q56*R47/R50,0)</f>
        <v>40</v>
      </c>
      <c r="S56" s="40">
        <f>ROUND(Q56*S47/S50,0)</f>
        <v>38</v>
      </c>
      <c r="T56" s="105">
        <v>0.10299999999999999</v>
      </c>
      <c r="U56" s="39">
        <f>ROUND(T56*U47/U50,0)</f>
        <v>40</v>
      </c>
      <c r="V56" s="40">
        <f>ROUND(T56*V47/V50,0)</f>
        <v>44</v>
      </c>
      <c r="W56" s="105">
        <v>0.10100000000000001</v>
      </c>
      <c r="X56" s="39">
        <f>ROUND(W56*X47/X50,0)</f>
        <v>45</v>
      </c>
      <c r="Y56" s="40">
        <f>ROUND(W56*Y47/Y50,0)</f>
        <v>49</v>
      </c>
      <c r="Z56" s="105">
        <v>0.1</v>
      </c>
      <c r="AA56" s="39">
        <f>ROUND(Z56*AA47/AA50,0)</f>
        <v>51</v>
      </c>
      <c r="AB56" s="40">
        <f>ROUND(Z56*AB47/AB50,0)</f>
        <v>55</v>
      </c>
      <c r="AC56" s="2" t="s">
        <v>7</v>
      </c>
    </row>
    <row r="57" spans="1:29" x14ac:dyDescent="0.25">
      <c r="A57" s="2" t="s">
        <v>8</v>
      </c>
      <c r="B57" s="38"/>
      <c r="C57" s="39"/>
      <c r="D57" s="40"/>
      <c r="E57" s="87"/>
      <c r="F57" s="39"/>
      <c r="G57" s="39"/>
      <c r="H57" s="38"/>
      <c r="I57" s="43"/>
      <c r="J57" s="44"/>
      <c r="K57" s="88"/>
      <c r="L57" s="39"/>
      <c r="M57" s="89"/>
      <c r="N57" s="87">
        <v>7.0000000000000007E-2</v>
      </c>
      <c r="O57" s="39">
        <f>ROUND(N57*O47/O50,0)</f>
        <v>23</v>
      </c>
      <c r="P57" s="39">
        <f>ROUND(N57*P47/P50,0)</f>
        <v>23</v>
      </c>
      <c r="Q57" s="38">
        <v>8.5000000000000006E-2</v>
      </c>
      <c r="R57" s="39">
        <f>ROUND(Q57*R47/R50,0)</f>
        <v>31</v>
      </c>
      <c r="S57" s="40">
        <f>ROUND(Q57*S47/S50,0)</f>
        <v>29</v>
      </c>
      <c r="T57" s="105">
        <v>0.08</v>
      </c>
      <c r="U57" s="39">
        <f>ROUND(T57*U47/U50,0)</f>
        <v>31</v>
      </c>
      <c r="V57" s="40">
        <f>ROUND(T57*V47/V50,0)</f>
        <v>34</v>
      </c>
      <c r="W57" s="105">
        <v>8.2000000000000003E-2</v>
      </c>
      <c r="X57" s="39">
        <f>ROUND(W57*X47/X50,0)</f>
        <v>36</v>
      </c>
      <c r="Y57" s="40">
        <f>ROUND(W57*Y47/Y50,0)</f>
        <v>40</v>
      </c>
      <c r="Z57" s="105">
        <v>0.08</v>
      </c>
      <c r="AA57" s="39">
        <f>ROUND(Z57*AA47/AA50,0)</f>
        <v>40</v>
      </c>
      <c r="AB57" s="40">
        <f>ROUND(Z57*AB47/AB50,0)</f>
        <v>44</v>
      </c>
      <c r="AC57" s="2" t="s">
        <v>8</v>
      </c>
    </row>
    <row r="58" spans="1:29" x14ac:dyDescent="0.25">
      <c r="A58" s="2" t="s">
        <v>9</v>
      </c>
      <c r="B58" s="38"/>
      <c r="C58" s="39"/>
      <c r="D58" s="40"/>
      <c r="E58" s="87"/>
      <c r="F58" s="39"/>
      <c r="G58" s="39"/>
      <c r="H58" s="38"/>
      <c r="I58" s="43"/>
      <c r="J58" s="44"/>
      <c r="K58" s="88"/>
      <c r="L58" s="90"/>
      <c r="M58" s="89"/>
      <c r="N58" s="90"/>
      <c r="O58" s="90"/>
      <c r="P58" s="90"/>
      <c r="Q58" s="38">
        <v>0.06</v>
      </c>
      <c r="R58" s="39">
        <f>ROUND(Q58*R47/R50,0)</f>
        <v>22</v>
      </c>
      <c r="S58" s="40">
        <f>ROUND(Q58*S47/S50,0)</f>
        <v>21</v>
      </c>
      <c r="T58" s="105">
        <v>0.06</v>
      </c>
      <c r="U58" s="39">
        <f>ROUND(T58*U47/U50,0)</f>
        <v>23</v>
      </c>
      <c r="V58" s="40">
        <f>ROUND(T58*V47/V50,0)</f>
        <v>25</v>
      </c>
      <c r="W58" s="105">
        <v>6.3E-2</v>
      </c>
      <c r="X58" s="39">
        <f>ROUND(W58*X47/X50,0)</f>
        <v>28</v>
      </c>
      <c r="Y58" s="40">
        <f>ROUND(W58*Y47/Y50,0)</f>
        <v>31</v>
      </c>
      <c r="Z58" s="105">
        <v>0.06</v>
      </c>
      <c r="AA58" s="39">
        <f>ROUND(Z58*AA47/AA50,0)</f>
        <v>30</v>
      </c>
      <c r="AB58" s="40">
        <f>ROUND(Z58*AB47/AB50,0)</f>
        <v>33</v>
      </c>
      <c r="AC58" s="2" t="s">
        <v>9</v>
      </c>
    </row>
    <row r="59" spans="1:29" x14ac:dyDescent="0.25">
      <c r="A59" s="2" t="s">
        <v>10</v>
      </c>
      <c r="B59" s="38"/>
      <c r="C59" s="39"/>
      <c r="D59" s="40"/>
      <c r="E59" s="87"/>
      <c r="F59" s="39"/>
      <c r="G59" s="39"/>
      <c r="H59" s="38"/>
      <c r="I59" s="43"/>
      <c r="J59" s="44"/>
      <c r="K59" s="43"/>
      <c r="L59" s="43"/>
      <c r="M59" s="44"/>
      <c r="N59" s="119"/>
      <c r="O59" s="90"/>
      <c r="P59" s="90"/>
      <c r="Q59" s="116"/>
      <c r="R59" s="145">
        <f>SUM(R52:R58)</f>
        <v>366</v>
      </c>
      <c r="S59" s="89"/>
      <c r="T59" s="105">
        <v>6.3E-2</v>
      </c>
      <c r="U59" s="39">
        <f>ROUND(T59*U48/U50,0)</f>
        <v>18</v>
      </c>
      <c r="V59" s="40">
        <f>ROUND(T59*V48/V50,0)</f>
        <v>20</v>
      </c>
      <c r="W59" s="105">
        <v>6.3E-2</v>
      </c>
      <c r="X59" s="39">
        <f>ROUND(W59*X48/X50,0)</f>
        <v>21</v>
      </c>
      <c r="Y59" s="40">
        <f>ROUND(W59*Y48/Y50,0)</f>
        <v>23</v>
      </c>
      <c r="Z59" s="105">
        <v>7.0000000000000007E-2</v>
      </c>
      <c r="AA59" s="39">
        <f>ROUND(Z59*AA48/AA50,0)</f>
        <v>26</v>
      </c>
      <c r="AB59" s="40">
        <f>ROUND(Z59*AB48/AB50,0)</f>
        <v>28</v>
      </c>
      <c r="AC59" s="2" t="s">
        <v>10</v>
      </c>
    </row>
    <row r="60" spans="1:29" x14ac:dyDescent="0.25">
      <c r="A60" s="2" t="s">
        <v>11</v>
      </c>
      <c r="B60" s="38"/>
      <c r="C60" s="39"/>
      <c r="D60" s="40"/>
      <c r="E60" s="87"/>
      <c r="F60" s="39"/>
      <c r="G60" s="39"/>
      <c r="H60" s="38"/>
      <c r="I60" s="43"/>
      <c r="J60" s="44"/>
      <c r="K60" s="43"/>
      <c r="L60" s="43"/>
      <c r="M60" s="44"/>
      <c r="N60" s="119"/>
      <c r="O60" s="90"/>
      <c r="P60" s="90"/>
      <c r="Q60" s="116"/>
      <c r="R60" s="90"/>
      <c r="S60" s="89"/>
      <c r="T60" s="105"/>
      <c r="U60" s="39">
        <f>SUM(U52:U59)</f>
        <v>385</v>
      </c>
      <c r="V60" s="40"/>
      <c r="W60" s="105">
        <v>0.05</v>
      </c>
      <c r="X60" s="39">
        <f>ROUND(W60*X48/X50,0)</f>
        <v>17</v>
      </c>
      <c r="Y60" s="40">
        <f>ROUND(W60*Y48/Y50,0)</f>
        <v>18</v>
      </c>
      <c r="Z60" s="105">
        <v>4.9000000000000002E-2</v>
      </c>
      <c r="AA60" s="39">
        <f>ROUND(Z60*(AA48/AA50),0)</f>
        <v>18</v>
      </c>
      <c r="AB60" s="40">
        <f>Z60*(AB48/AB50)</f>
        <v>19.845000000000002</v>
      </c>
      <c r="AC60" s="2" t="s">
        <v>11</v>
      </c>
    </row>
    <row r="61" spans="1:29" x14ac:dyDescent="0.25">
      <c r="A61" s="2" t="s">
        <v>12</v>
      </c>
      <c r="B61" s="120"/>
      <c r="C61" s="121"/>
      <c r="D61" s="122"/>
      <c r="E61" s="123"/>
      <c r="F61" s="121"/>
      <c r="G61" s="121"/>
      <c r="H61" s="120"/>
      <c r="I61" s="124"/>
      <c r="J61" s="125"/>
      <c r="K61" s="124"/>
      <c r="L61" s="124"/>
      <c r="M61" s="125"/>
      <c r="N61" s="126"/>
      <c r="O61" s="127"/>
      <c r="P61" s="127"/>
      <c r="Q61" s="128"/>
      <c r="R61" s="127"/>
      <c r="S61" s="129"/>
      <c r="T61" s="130"/>
      <c r="U61" s="121"/>
      <c r="V61" s="122"/>
      <c r="W61" s="130"/>
      <c r="X61" s="121"/>
      <c r="Y61" s="122"/>
      <c r="Z61" s="130">
        <v>0.04</v>
      </c>
      <c r="AA61" s="121">
        <f>ROUND(Z61*AA48/AA50,0)</f>
        <v>15</v>
      </c>
      <c r="AB61" s="122">
        <f>ROUND(Z61*AB48/AB50,0)</f>
        <v>16</v>
      </c>
      <c r="AC61" s="2" t="s">
        <v>12</v>
      </c>
    </row>
    <row r="62" spans="1:29" x14ac:dyDescent="0.25">
      <c r="A62" s="8" t="s">
        <v>15</v>
      </c>
      <c r="B62" s="26">
        <f>SUM(B52:B59)</f>
        <v>1</v>
      </c>
      <c r="C62" s="41">
        <f>(C52+C53)*C50</f>
        <v>202</v>
      </c>
      <c r="D62" s="27">
        <f>(D52+D53)*D50</f>
        <v>404</v>
      </c>
      <c r="E62" s="85">
        <f>SUM(E52:E59)</f>
        <v>0.99</v>
      </c>
      <c r="F62" s="41">
        <f>(F52+F53+F54)*F50</f>
        <v>320</v>
      </c>
      <c r="G62" s="41">
        <f>(G52+G53+G54)*G50</f>
        <v>724</v>
      </c>
      <c r="H62" s="26">
        <f>SUM(H52:H59)</f>
        <v>1</v>
      </c>
      <c r="I62" s="41">
        <f>(I52+I53+I54+I55)*I50</f>
        <v>404</v>
      </c>
      <c r="J62" s="27">
        <f>(J52+J53+J54+J55)*J50</f>
        <v>892</v>
      </c>
      <c r="K62" s="26">
        <f>SUM(K52:K59)</f>
        <v>1</v>
      </c>
      <c r="L62" s="41">
        <f>(L52+L53+L54+L55+L56)*L50</f>
        <v>526</v>
      </c>
      <c r="M62" s="27">
        <f>(M52+M53+M54+M55+M56)*M50</f>
        <v>972</v>
      </c>
      <c r="N62" s="85">
        <f>SUM(N52:N59)</f>
        <v>0.99500000000000011</v>
      </c>
      <c r="O62" s="41">
        <f>SUM(O52:O57)*O50</f>
        <v>642</v>
      </c>
      <c r="P62" s="41">
        <f>SUM(P52:P57)*P50</f>
        <v>1284</v>
      </c>
      <c r="Q62" s="26">
        <f>SUM(Q52:Q59)</f>
        <v>1.0049999999999999</v>
      </c>
      <c r="R62" s="41">
        <f>(R52+R53+R54+R55+R56+R57+R58)*R50</f>
        <v>732</v>
      </c>
      <c r="S62" s="27">
        <f>(S52+S53+S54+S55+S56+S57+S58)*S50</f>
        <v>1380</v>
      </c>
      <c r="T62" s="26">
        <f>SUM(T52:T59)</f>
        <v>1.018</v>
      </c>
      <c r="U62" s="41">
        <f>SUM(U52:U59)*U50</f>
        <v>770</v>
      </c>
      <c r="V62" s="27">
        <f>SUM(V52:V59)*V50</f>
        <v>1700</v>
      </c>
      <c r="W62" s="26">
        <f>SUM(W52:W60)</f>
        <v>1.03</v>
      </c>
      <c r="X62" s="41">
        <f>SUM(X52:X60)*X50</f>
        <v>890</v>
      </c>
      <c r="Y62" s="27">
        <f>SUM(Y52:Y60)*Y50</f>
        <v>1944</v>
      </c>
      <c r="Z62" s="26">
        <f>SUM(Z52:Z61)</f>
        <v>1.0389999999999999</v>
      </c>
      <c r="AA62" s="41">
        <f>SUM(AA52:AA61)*AA50</f>
        <v>1008</v>
      </c>
      <c r="AB62" s="27">
        <f>SUM(AB52:AB61)*AB50</f>
        <v>2183.38</v>
      </c>
      <c r="AC62" s="8" t="s">
        <v>15</v>
      </c>
    </row>
  </sheetData>
  <pageMargins left="0.7" right="0.7" top="0.75" bottom="0.75" header="0.3" footer="0.3"/>
  <pageSetup scale="43" orientation="landscape" r:id="rId1"/>
  <headerFooter>
    <oddHeader>&amp;C&amp;"-,Bold"&amp;18&amp;K00B050TORREY PINES MENS GOLF CLUB 
PRIZE CALCULATOR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workbookViewId="0">
      <selection sqref="A1:XFD1048576"/>
    </sheetView>
  </sheetViews>
  <sheetFormatPr defaultRowHeight="15" x14ac:dyDescent="0.25"/>
  <sheetData>
    <row r="1" spans="1:13" x14ac:dyDescent="0.25">
      <c r="A1" t="s">
        <v>23</v>
      </c>
    </row>
    <row r="2" spans="1:13" x14ac:dyDescent="0.25">
      <c r="A2" t="s">
        <v>24</v>
      </c>
      <c r="B2" t="s">
        <v>25</v>
      </c>
      <c r="C2" t="s">
        <v>26</v>
      </c>
      <c r="D2" t="s">
        <v>27</v>
      </c>
      <c r="F2" t="s">
        <v>28</v>
      </c>
      <c r="L2" s="12">
        <v>260</v>
      </c>
    </row>
    <row r="3" spans="1:13" x14ac:dyDescent="0.25">
      <c r="A3" t="s">
        <v>29</v>
      </c>
      <c r="B3">
        <v>500215</v>
      </c>
      <c r="C3">
        <v>67</v>
      </c>
      <c r="D3">
        <v>12</v>
      </c>
      <c r="F3">
        <v>79</v>
      </c>
      <c r="L3" s="4">
        <v>0.26</v>
      </c>
      <c r="M3" s="13">
        <f>L3*260</f>
        <v>67.600000000000009</v>
      </c>
    </row>
    <row r="4" spans="1:13" x14ac:dyDescent="0.25">
      <c r="A4" t="s">
        <v>30</v>
      </c>
      <c r="B4">
        <v>8709938</v>
      </c>
      <c r="C4">
        <v>68</v>
      </c>
      <c r="D4">
        <v>8</v>
      </c>
      <c r="F4">
        <v>76</v>
      </c>
      <c r="L4" s="4">
        <v>0.21</v>
      </c>
      <c r="M4" s="13">
        <f t="shared" ref="M4:M9" si="0">L4*260</f>
        <v>54.6</v>
      </c>
    </row>
    <row r="5" spans="1:13" x14ac:dyDescent="0.25">
      <c r="A5" t="s">
        <v>31</v>
      </c>
      <c r="B5">
        <v>9181944</v>
      </c>
      <c r="C5">
        <v>68</v>
      </c>
      <c r="D5">
        <v>11</v>
      </c>
      <c r="F5">
        <v>79</v>
      </c>
      <c r="L5" s="4">
        <v>0.16</v>
      </c>
      <c r="M5" s="13">
        <f t="shared" si="0"/>
        <v>41.6</v>
      </c>
    </row>
    <row r="6" spans="1:13" x14ac:dyDescent="0.25">
      <c r="A6" t="s">
        <v>32</v>
      </c>
      <c r="B6">
        <v>9235141</v>
      </c>
      <c r="C6">
        <v>68</v>
      </c>
      <c r="D6">
        <v>4</v>
      </c>
      <c r="F6">
        <v>72</v>
      </c>
      <c r="L6" s="4">
        <v>0.13</v>
      </c>
      <c r="M6" s="13">
        <f t="shared" si="0"/>
        <v>33.800000000000004</v>
      </c>
    </row>
    <row r="7" spans="1:13" x14ac:dyDescent="0.25">
      <c r="A7" t="s">
        <v>33</v>
      </c>
      <c r="B7">
        <v>9285965</v>
      </c>
      <c r="C7">
        <v>68</v>
      </c>
      <c r="D7">
        <v>10</v>
      </c>
      <c r="F7">
        <v>78</v>
      </c>
      <c r="L7" s="4">
        <v>0.09</v>
      </c>
      <c r="M7" s="13">
        <f t="shared" si="0"/>
        <v>23.4</v>
      </c>
    </row>
    <row r="8" spans="1:13" x14ac:dyDescent="0.25">
      <c r="A8" t="s">
        <v>34</v>
      </c>
      <c r="B8">
        <v>9470516</v>
      </c>
      <c r="C8">
        <v>70</v>
      </c>
      <c r="D8">
        <v>5</v>
      </c>
      <c r="F8">
        <v>75</v>
      </c>
      <c r="L8" s="4">
        <v>0.08</v>
      </c>
      <c r="M8" s="13">
        <f t="shared" si="0"/>
        <v>20.8</v>
      </c>
    </row>
    <row r="9" spans="1:13" x14ac:dyDescent="0.25">
      <c r="A9" t="s">
        <v>35</v>
      </c>
      <c r="B9">
        <v>9398706</v>
      </c>
      <c r="C9">
        <v>70</v>
      </c>
      <c r="D9">
        <v>9</v>
      </c>
      <c r="F9">
        <v>79</v>
      </c>
      <c r="L9" s="4">
        <v>7.0000000000000007E-2</v>
      </c>
      <c r="M9" s="13">
        <f t="shared" si="0"/>
        <v>18.200000000000003</v>
      </c>
    </row>
    <row r="10" spans="1:13" x14ac:dyDescent="0.25">
      <c r="A10" t="s">
        <v>36</v>
      </c>
      <c r="B10">
        <v>9317462</v>
      </c>
      <c r="C10">
        <v>71</v>
      </c>
      <c r="D10">
        <v>13</v>
      </c>
      <c r="F10">
        <v>84</v>
      </c>
    </row>
    <row r="11" spans="1:13" x14ac:dyDescent="0.25">
      <c r="A11" t="s">
        <v>37</v>
      </c>
      <c r="B11">
        <v>9410321</v>
      </c>
      <c r="C11">
        <v>71</v>
      </c>
      <c r="D11">
        <v>5</v>
      </c>
      <c r="F11">
        <v>76</v>
      </c>
      <c r="M11" s="13">
        <f>SUM(M3:M10)</f>
        <v>260.00000000000006</v>
      </c>
    </row>
    <row r="12" spans="1:13" x14ac:dyDescent="0.25">
      <c r="A12" t="s">
        <v>38</v>
      </c>
      <c r="B12">
        <v>9649358</v>
      </c>
      <c r="C12">
        <v>72</v>
      </c>
      <c r="D12">
        <v>10</v>
      </c>
      <c r="F12">
        <v>82</v>
      </c>
    </row>
    <row r="13" spans="1:13" x14ac:dyDescent="0.25">
      <c r="A13" t="s">
        <v>39</v>
      </c>
      <c r="B13">
        <v>122280</v>
      </c>
      <c r="C13">
        <v>72</v>
      </c>
      <c r="D13">
        <v>9</v>
      </c>
      <c r="F13">
        <v>81</v>
      </c>
    </row>
    <row r="14" spans="1:13" x14ac:dyDescent="0.25">
      <c r="A14" t="s">
        <v>40</v>
      </c>
      <c r="B14">
        <v>9074261</v>
      </c>
      <c r="C14">
        <v>72</v>
      </c>
      <c r="D14">
        <v>10</v>
      </c>
      <c r="F14">
        <v>82</v>
      </c>
    </row>
    <row r="15" spans="1:13" x14ac:dyDescent="0.25">
      <c r="A15" t="s">
        <v>41</v>
      </c>
      <c r="B15">
        <v>9739421</v>
      </c>
      <c r="C15">
        <v>73</v>
      </c>
      <c r="D15">
        <v>5</v>
      </c>
      <c r="F15">
        <v>78</v>
      </c>
    </row>
    <row r="16" spans="1:13" x14ac:dyDescent="0.25">
      <c r="A16" t="s">
        <v>42</v>
      </c>
      <c r="B16">
        <v>9189198</v>
      </c>
      <c r="C16">
        <v>73</v>
      </c>
      <c r="D16">
        <v>12</v>
      </c>
      <c r="F16">
        <v>85</v>
      </c>
    </row>
    <row r="17" spans="1:13" x14ac:dyDescent="0.25">
      <c r="A17" t="s">
        <v>43</v>
      </c>
      <c r="B17">
        <v>3325079</v>
      </c>
      <c r="C17">
        <v>74</v>
      </c>
      <c r="D17">
        <v>11</v>
      </c>
      <c r="F17">
        <v>85</v>
      </c>
    </row>
    <row r="18" spans="1:13" x14ac:dyDescent="0.25">
      <c r="A18" t="s">
        <v>44</v>
      </c>
      <c r="B18">
        <v>9717180</v>
      </c>
      <c r="C18">
        <v>75</v>
      </c>
      <c r="D18">
        <v>6</v>
      </c>
      <c r="F18">
        <v>81</v>
      </c>
    </row>
    <row r="19" spans="1:13" x14ac:dyDescent="0.25">
      <c r="A19" t="s">
        <v>45</v>
      </c>
      <c r="B19">
        <v>9304681</v>
      </c>
      <c r="C19">
        <v>75</v>
      </c>
      <c r="D19">
        <v>8</v>
      </c>
      <c r="F19">
        <v>83</v>
      </c>
    </row>
    <row r="20" spans="1:13" x14ac:dyDescent="0.25">
      <c r="A20" t="s">
        <v>46</v>
      </c>
      <c r="B20">
        <v>979016</v>
      </c>
      <c r="C20">
        <v>76</v>
      </c>
      <c r="D20">
        <v>10</v>
      </c>
      <c r="F20">
        <v>86</v>
      </c>
    </row>
    <row r="21" spans="1:13" x14ac:dyDescent="0.25">
      <c r="A21" t="s">
        <v>47</v>
      </c>
      <c r="B21">
        <v>9884109</v>
      </c>
      <c r="C21">
        <v>78</v>
      </c>
      <c r="D21">
        <v>11</v>
      </c>
      <c r="F21">
        <v>89</v>
      </c>
    </row>
    <row r="22" spans="1:13" x14ac:dyDescent="0.25">
      <c r="A22" t="s">
        <v>48</v>
      </c>
      <c r="B22">
        <v>8689507</v>
      </c>
      <c r="C22">
        <v>79</v>
      </c>
      <c r="D22">
        <v>8</v>
      </c>
      <c r="F22">
        <v>87</v>
      </c>
    </row>
    <row r="23" spans="1:13" x14ac:dyDescent="0.25">
      <c r="A23" t="s">
        <v>49</v>
      </c>
      <c r="B23">
        <v>183092</v>
      </c>
      <c r="C23">
        <v>82</v>
      </c>
      <c r="D23">
        <v>12</v>
      </c>
      <c r="F23">
        <v>94</v>
      </c>
    </row>
    <row r="24" spans="1:13" x14ac:dyDescent="0.25">
      <c r="A24" t="s">
        <v>50</v>
      </c>
    </row>
    <row r="25" spans="1:13" x14ac:dyDescent="0.25">
      <c r="A25" t="s">
        <v>24</v>
      </c>
      <c r="B25" t="s">
        <v>25</v>
      </c>
      <c r="C25" t="s">
        <v>26</v>
      </c>
      <c r="D25" t="s">
        <v>27</v>
      </c>
      <c r="F25" t="s">
        <v>28</v>
      </c>
      <c r="L25" s="12">
        <v>260</v>
      </c>
    </row>
    <row r="26" spans="1:13" x14ac:dyDescent="0.25">
      <c r="A26" t="s">
        <v>51</v>
      </c>
      <c r="B26">
        <v>9341644</v>
      </c>
      <c r="C26">
        <v>66</v>
      </c>
      <c r="D26">
        <v>15</v>
      </c>
      <c r="F26">
        <v>81</v>
      </c>
      <c r="L26" s="4">
        <v>0.26</v>
      </c>
      <c r="M26" s="13">
        <f>L26*260</f>
        <v>67.600000000000009</v>
      </c>
    </row>
    <row r="27" spans="1:13" x14ac:dyDescent="0.25">
      <c r="A27" t="s">
        <v>52</v>
      </c>
      <c r="B27">
        <v>9073487</v>
      </c>
      <c r="C27">
        <v>67</v>
      </c>
      <c r="D27">
        <v>14</v>
      </c>
      <c r="F27">
        <v>81</v>
      </c>
      <c r="L27" s="4">
        <v>0.21</v>
      </c>
      <c r="M27" s="13">
        <f t="shared" ref="M27:M32" si="1">L27*260</f>
        <v>54.6</v>
      </c>
    </row>
    <row r="28" spans="1:13" x14ac:dyDescent="0.25">
      <c r="A28" t="s">
        <v>53</v>
      </c>
      <c r="B28">
        <v>9490094</v>
      </c>
      <c r="C28">
        <v>70</v>
      </c>
      <c r="D28">
        <v>13</v>
      </c>
      <c r="F28">
        <v>83</v>
      </c>
      <c r="L28" s="4">
        <v>0.16</v>
      </c>
      <c r="M28" s="13">
        <f t="shared" si="1"/>
        <v>41.6</v>
      </c>
    </row>
    <row r="29" spans="1:13" x14ac:dyDescent="0.25">
      <c r="A29" t="s">
        <v>54</v>
      </c>
      <c r="B29">
        <v>9424511</v>
      </c>
      <c r="C29">
        <v>72</v>
      </c>
      <c r="D29">
        <v>13</v>
      </c>
      <c r="F29">
        <v>85</v>
      </c>
      <c r="L29" s="4">
        <v>0.13</v>
      </c>
      <c r="M29" s="13">
        <f t="shared" si="1"/>
        <v>33.800000000000004</v>
      </c>
    </row>
    <row r="30" spans="1:13" x14ac:dyDescent="0.25">
      <c r="A30" t="s">
        <v>55</v>
      </c>
      <c r="B30">
        <v>9569575</v>
      </c>
      <c r="C30">
        <v>72</v>
      </c>
      <c r="D30">
        <v>14</v>
      </c>
      <c r="F30">
        <v>86</v>
      </c>
      <c r="L30" s="4">
        <v>0.09</v>
      </c>
      <c r="M30" s="13">
        <f t="shared" si="1"/>
        <v>23.4</v>
      </c>
    </row>
    <row r="31" spans="1:13" x14ac:dyDescent="0.25">
      <c r="A31" t="s">
        <v>56</v>
      </c>
      <c r="B31">
        <v>9512916</v>
      </c>
      <c r="C31">
        <v>73</v>
      </c>
      <c r="D31">
        <v>13</v>
      </c>
      <c r="F31">
        <v>86</v>
      </c>
      <c r="L31" s="4">
        <v>0.08</v>
      </c>
      <c r="M31" s="13">
        <f t="shared" si="1"/>
        <v>20.8</v>
      </c>
    </row>
    <row r="32" spans="1:13" x14ac:dyDescent="0.25">
      <c r="A32" t="s">
        <v>57</v>
      </c>
      <c r="B32">
        <v>7562338</v>
      </c>
      <c r="C32">
        <v>73</v>
      </c>
      <c r="D32">
        <v>16</v>
      </c>
      <c r="F32">
        <v>89</v>
      </c>
      <c r="L32" s="4">
        <v>7.0000000000000007E-2</v>
      </c>
      <c r="M32" s="13">
        <f t="shared" si="1"/>
        <v>18.200000000000003</v>
      </c>
    </row>
    <row r="33" spans="1:13" x14ac:dyDescent="0.25">
      <c r="A33" t="s">
        <v>58</v>
      </c>
      <c r="B33">
        <v>9567682</v>
      </c>
      <c r="C33">
        <v>75</v>
      </c>
      <c r="D33">
        <v>13</v>
      </c>
      <c r="F33">
        <v>88</v>
      </c>
    </row>
    <row r="34" spans="1:13" x14ac:dyDescent="0.25">
      <c r="A34" t="s">
        <v>59</v>
      </c>
      <c r="B34">
        <v>9341184</v>
      </c>
      <c r="C34">
        <v>75</v>
      </c>
      <c r="D34">
        <v>14</v>
      </c>
      <c r="F34">
        <v>89</v>
      </c>
      <c r="M34" s="13">
        <f>SUM(M26:M33)</f>
        <v>260.00000000000006</v>
      </c>
    </row>
    <row r="35" spans="1:13" x14ac:dyDescent="0.25">
      <c r="A35" t="s">
        <v>60</v>
      </c>
      <c r="B35">
        <v>9291685</v>
      </c>
      <c r="C35">
        <v>76</v>
      </c>
      <c r="D35">
        <v>16</v>
      </c>
      <c r="F35">
        <v>92</v>
      </c>
    </row>
    <row r="36" spans="1:13" x14ac:dyDescent="0.25">
      <c r="A36" t="s">
        <v>61</v>
      </c>
      <c r="B36">
        <v>1918397</v>
      </c>
      <c r="C36">
        <v>76</v>
      </c>
      <c r="D36">
        <v>14</v>
      </c>
      <c r="F36">
        <v>90</v>
      </c>
    </row>
    <row r="37" spans="1:13" x14ac:dyDescent="0.25">
      <c r="A37" t="s">
        <v>62</v>
      </c>
      <c r="B37">
        <v>644202</v>
      </c>
      <c r="C37">
        <v>77</v>
      </c>
      <c r="D37">
        <v>16</v>
      </c>
      <c r="F37">
        <v>93</v>
      </c>
    </row>
    <row r="38" spans="1:13" x14ac:dyDescent="0.25">
      <c r="A38" t="s">
        <v>63</v>
      </c>
      <c r="B38">
        <v>9808915</v>
      </c>
      <c r="C38">
        <v>77</v>
      </c>
      <c r="D38">
        <v>16</v>
      </c>
      <c r="F38">
        <v>93</v>
      </c>
    </row>
    <row r="39" spans="1:13" x14ac:dyDescent="0.25">
      <c r="A39" t="s">
        <v>64</v>
      </c>
      <c r="B39">
        <v>9216843</v>
      </c>
      <c r="C39">
        <v>77</v>
      </c>
      <c r="D39">
        <v>16</v>
      </c>
      <c r="F39">
        <v>93</v>
      </c>
    </row>
    <row r="40" spans="1:13" x14ac:dyDescent="0.25">
      <c r="A40" t="s">
        <v>65</v>
      </c>
      <c r="B40">
        <v>1505850</v>
      </c>
      <c r="C40">
        <v>78</v>
      </c>
      <c r="D40">
        <v>12</v>
      </c>
      <c r="F40">
        <v>90</v>
      </c>
    </row>
    <row r="41" spans="1:13" x14ac:dyDescent="0.25">
      <c r="A41" t="s">
        <v>66</v>
      </c>
      <c r="B41">
        <v>3618018</v>
      </c>
      <c r="C41">
        <v>79</v>
      </c>
      <c r="D41">
        <v>13</v>
      </c>
      <c r="F41">
        <v>92</v>
      </c>
    </row>
    <row r="42" spans="1:13" x14ac:dyDescent="0.25">
      <c r="A42" t="s">
        <v>67</v>
      </c>
      <c r="B42">
        <v>9673488</v>
      </c>
      <c r="C42">
        <v>80</v>
      </c>
      <c r="D42">
        <v>17</v>
      </c>
      <c r="F42">
        <v>97</v>
      </c>
    </row>
    <row r="43" spans="1:13" x14ac:dyDescent="0.25">
      <c r="A43" t="s">
        <v>68</v>
      </c>
      <c r="B43">
        <v>9715690</v>
      </c>
      <c r="C43">
        <v>82</v>
      </c>
      <c r="D43">
        <v>15</v>
      </c>
      <c r="F43">
        <v>97</v>
      </c>
    </row>
    <row r="44" spans="1:13" x14ac:dyDescent="0.25">
      <c r="A44" t="s">
        <v>69</v>
      </c>
      <c r="B44">
        <v>1733918</v>
      </c>
      <c r="C44">
        <v>83</v>
      </c>
      <c r="D44">
        <v>16</v>
      </c>
      <c r="F44">
        <v>99</v>
      </c>
    </row>
    <row r="45" spans="1:13" x14ac:dyDescent="0.25">
      <c r="A45" t="s">
        <v>70</v>
      </c>
      <c r="B45">
        <v>9754472</v>
      </c>
      <c r="C45">
        <v>84</v>
      </c>
      <c r="D45">
        <v>17</v>
      </c>
      <c r="F45">
        <v>101</v>
      </c>
    </row>
    <row r="46" spans="1:13" x14ac:dyDescent="0.25">
      <c r="A46" t="s">
        <v>71</v>
      </c>
      <c r="B46">
        <v>1184802</v>
      </c>
      <c r="C46" t="s">
        <v>72</v>
      </c>
      <c r="D46">
        <v>15</v>
      </c>
      <c r="F46" t="s">
        <v>72</v>
      </c>
    </row>
    <row r="47" spans="1:13" x14ac:dyDescent="0.25">
      <c r="A47" t="s">
        <v>73</v>
      </c>
      <c r="B47">
        <v>9700075</v>
      </c>
      <c r="C47" t="s">
        <v>74</v>
      </c>
      <c r="D47">
        <v>15</v>
      </c>
      <c r="F47" t="s">
        <v>74</v>
      </c>
    </row>
    <row r="48" spans="1:13" x14ac:dyDescent="0.25">
      <c r="A48" t="s">
        <v>75</v>
      </c>
    </row>
    <row r="49" spans="1:13" x14ac:dyDescent="0.25">
      <c r="A49" t="s">
        <v>24</v>
      </c>
      <c r="B49" t="s">
        <v>25</v>
      </c>
      <c r="C49" t="s">
        <v>26</v>
      </c>
      <c r="D49" t="s">
        <v>27</v>
      </c>
      <c r="F49" t="s">
        <v>28</v>
      </c>
      <c r="L49">
        <v>260</v>
      </c>
    </row>
    <row r="50" spans="1:13" x14ac:dyDescent="0.25">
      <c r="A50" t="s">
        <v>76</v>
      </c>
      <c r="B50">
        <v>9220062</v>
      </c>
      <c r="C50">
        <v>68</v>
      </c>
      <c r="D50">
        <v>31</v>
      </c>
      <c r="F50">
        <v>99</v>
      </c>
      <c r="L50" s="4">
        <v>0.24</v>
      </c>
      <c r="M50" s="13">
        <f>L50*260</f>
        <v>62.4</v>
      </c>
    </row>
    <row r="51" spans="1:13" x14ac:dyDescent="0.25">
      <c r="A51" t="s">
        <v>77</v>
      </c>
      <c r="B51">
        <v>9574437</v>
      </c>
      <c r="C51">
        <v>69</v>
      </c>
      <c r="D51">
        <v>25</v>
      </c>
      <c r="F51">
        <v>94</v>
      </c>
      <c r="L51" s="4">
        <v>0.19</v>
      </c>
      <c r="M51" s="13">
        <f t="shared" ref="M51:M57" si="2">L51*260</f>
        <v>49.4</v>
      </c>
    </row>
    <row r="52" spans="1:13" x14ac:dyDescent="0.25">
      <c r="A52" t="s">
        <v>78</v>
      </c>
      <c r="B52">
        <v>9607949</v>
      </c>
      <c r="C52">
        <v>69</v>
      </c>
      <c r="D52">
        <v>20</v>
      </c>
      <c r="F52">
        <v>89</v>
      </c>
      <c r="L52" s="4">
        <v>0.15</v>
      </c>
      <c r="M52" s="13">
        <f t="shared" si="2"/>
        <v>39</v>
      </c>
    </row>
    <row r="53" spans="1:13" x14ac:dyDescent="0.25">
      <c r="A53" t="s">
        <v>79</v>
      </c>
      <c r="B53">
        <v>9276327</v>
      </c>
      <c r="C53">
        <v>70</v>
      </c>
      <c r="D53">
        <v>20</v>
      </c>
      <c r="F53">
        <v>90</v>
      </c>
      <c r="L53" s="4">
        <v>0.12</v>
      </c>
      <c r="M53" s="13">
        <f t="shared" si="2"/>
        <v>31.2</v>
      </c>
    </row>
    <row r="54" spans="1:13" x14ac:dyDescent="0.25">
      <c r="A54" t="s">
        <v>80</v>
      </c>
      <c r="B54">
        <v>9925922</v>
      </c>
      <c r="C54">
        <v>71</v>
      </c>
      <c r="D54">
        <v>23</v>
      </c>
      <c r="F54">
        <v>94</v>
      </c>
      <c r="L54" s="4">
        <v>0.09</v>
      </c>
      <c r="M54" s="13">
        <f t="shared" si="2"/>
        <v>23.4</v>
      </c>
    </row>
    <row r="55" spans="1:13" x14ac:dyDescent="0.25">
      <c r="A55" t="s">
        <v>81</v>
      </c>
      <c r="B55">
        <v>9927331</v>
      </c>
      <c r="C55">
        <v>71</v>
      </c>
      <c r="D55">
        <v>21</v>
      </c>
      <c r="F55">
        <v>92</v>
      </c>
      <c r="L55" s="4">
        <v>0.08</v>
      </c>
      <c r="M55" s="13">
        <f t="shared" si="2"/>
        <v>20.8</v>
      </c>
    </row>
    <row r="56" spans="1:13" x14ac:dyDescent="0.25">
      <c r="A56" t="s">
        <v>82</v>
      </c>
      <c r="B56">
        <v>9519574</v>
      </c>
      <c r="C56">
        <v>73</v>
      </c>
      <c r="D56">
        <v>27</v>
      </c>
      <c r="F56">
        <v>100</v>
      </c>
      <c r="L56" s="4">
        <v>7.0000000000000007E-2</v>
      </c>
      <c r="M56" s="13">
        <f t="shared" si="2"/>
        <v>18.200000000000003</v>
      </c>
    </row>
    <row r="57" spans="1:13" x14ac:dyDescent="0.25">
      <c r="A57" t="s">
        <v>83</v>
      </c>
      <c r="B57">
        <v>9172217</v>
      </c>
      <c r="C57">
        <v>73</v>
      </c>
      <c r="D57">
        <v>16</v>
      </c>
      <c r="F57">
        <v>89</v>
      </c>
      <c r="L57" s="4">
        <v>0.06</v>
      </c>
      <c r="M57" s="13">
        <f t="shared" si="2"/>
        <v>15.6</v>
      </c>
    </row>
    <row r="58" spans="1:13" x14ac:dyDescent="0.25">
      <c r="A58" t="s">
        <v>84</v>
      </c>
      <c r="B58">
        <v>1566810</v>
      </c>
      <c r="C58">
        <v>73</v>
      </c>
      <c r="D58">
        <v>23</v>
      </c>
      <c r="F58">
        <v>96</v>
      </c>
    </row>
    <row r="59" spans="1:13" x14ac:dyDescent="0.25">
      <c r="A59" t="s">
        <v>85</v>
      </c>
      <c r="B59">
        <v>5340949</v>
      </c>
      <c r="C59">
        <v>74</v>
      </c>
      <c r="D59">
        <v>17</v>
      </c>
      <c r="F59">
        <v>91</v>
      </c>
    </row>
    <row r="60" spans="1:13" x14ac:dyDescent="0.25">
      <c r="A60" t="s">
        <v>86</v>
      </c>
      <c r="B60">
        <v>9221651</v>
      </c>
      <c r="C60">
        <v>74</v>
      </c>
      <c r="D60">
        <v>22</v>
      </c>
      <c r="F60">
        <v>96</v>
      </c>
    </row>
    <row r="61" spans="1:13" x14ac:dyDescent="0.25">
      <c r="A61" t="s">
        <v>87</v>
      </c>
      <c r="B61">
        <v>9148142</v>
      </c>
      <c r="C61">
        <v>75</v>
      </c>
      <c r="D61">
        <v>31</v>
      </c>
      <c r="F61">
        <v>106</v>
      </c>
    </row>
    <row r="62" spans="1:13" x14ac:dyDescent="0.25">
      <c r="A62" t="s">
        <v>88</v>
      </c>
      <c r="B62">
        <v>9339341</v>
      </c>
      <c r="C62">
        <v>76</v>
      </c>
      <c r="D62">
        <v>17</v>
      </c>
      <c r="F62">
        <v>93</v>
      </c>
    </row>
    <row r="63" spans="1:13" x14ac:dyDescent="0.25">
      <c r="A63" t="s">
        <v>89</v>
      </c>
      <c r="B63">
        <v>101039</v>
      </c>
      <c r="C63">
        <v>80</v>
      </c>
      <c r="D63">
        <v>21</v>
      </c>
      <c r="F63">
        <v>101</v>
      </c>
    </row>
    <row r="64" spans="1:13" x14ac:dyDescent="0.25">
      <c r="A64" t="s">
        <v>90</v>
      </c>
      <c r="B64">
        <v>9519739</v>
      </c>
      <c r="C64">
        <v>80</v>
      </c>
      <c r="D64">
        <v>16</v>
      </c>
      <c r="F64">
        <v>96</v>
      </c>
    </row>
    <row r="65" spans="1:6" x14ac:dyDescent="0.25">
      <c r="A65" t="s">
        <v>91</v>
      </c>
      <c r="B65">
        <v>9357853</v>
      </c>
      <c r="C65">
        <v>82</v>
      </c>
      <c r="D65">
        <v>19</v>
      </c>
      <c r="F65">
        <v>101</v>
      </c>
    </row>
    <row r="66" spans="1:6" x14ac:dyDescent="0.25">
      <c r="A66" t="s">
        <v>92</v>
      </c>
      <c r="B66">
        <v>6027333</v>
      </c>
      <c r="C66">
        <v>84</v>
      </c>
      <c r="D66">
        <v>24</v>
      </c>
      <c r="F66">
        <v>108</v>
      </c>
    </row>
    <row r="67" spans="1:6" x14ac:dyDescent="0.25">
      <c r="A67" t="s">
        <v>93</v>
      </c>
      <c r="B67">
        <v>9208059</v>
      </c>
      <c r="C67">
        <v>84</v>
      </c>
      <c r="D67">
        <v>25</v>
      </c>
      <c r="F67">
        <v>109</v>
      </c>
    </row>
    <row r="68" spans="1:6" x14ac:dyDescent="0.25">
      <c r="A68" t="s">
        <v>94</v>
      </c>
      <c r="B68">
        <v>9704848</v>
      </c>
      <c r="C68">
        <v>84</v>
      </c>
      <c r="D68">
        <v>17</v>
      </c>
      <c r="F68">
        <v>101</v>
      </c>
    </row>
    <row r="69" spans="1:6" x14ac:dyDescent="0.25">
      <c r="A69" t="s">
        <v>95</v>
      </c>
      <c r="B69">
        <v>19450</v>
      </c>
      <c r="C69">
        <v>85</v>
      </c>
      <c r="D69">
        <v>18</v>
      </c>
      <c r="F69">
        <v>103</v>
      </c>
    </row>
    <row r="70" spans="1:6" x14ac:dyDescent="0.25">
      <c r="A70" t="s">
        <v>96</v>
      </c>
      <c r="B70">
        <v>9343114</v>
      </c>
      <c r="C70">
        <v>86</v>
      </c>
      <c r="D70">
        <v>20</v>
      </c>
      <c r="F70">
        <v>106</v>
      </c>
    </row>
    <row r="71" spans="1:6" x14ac:dyDescent="0.25">
      <c r="A71" t="s">
        <v>97</v>
      </c>
      <c r="B71">
        <v>9610338</v>
      </c>
      <c r="C71">
        <v>87</v>
      </c>
      <c r="D71">
        <v>28</v>
      </c>
      <c r="F71">
        <v>115</v>
      </c>
    </row>
    <row r="72" spans="1:6" x14ac:dyDescent="0.25">
      <c r="A72" t="s">
        <v>98</v>
      </c>
      <c r="B72">
        <v>9555272</v>
      </c>
      <c r="C72">
        <v>87</v>
      </c>
      <c r="D72">
        <v>18</v>
      </c>
      <c r="F72">
        <v>105</v>
      </c>
    </row>
    <row r="73" spans="1:6" x14ac:dyDescent="0.25">
      <c r="A73" t="s">
        <v>99</v>
      </c>
      <c r="B73">
        <v>9234504</v>
      </c>
      <c r="C73" t="s">
        <v>100</v>
      </c>
      <c r="D73">
        <v>17</v>
      </c>
      <c r="F73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ed carter</cp:lastModifiedBy>
  <cp:lastPrinted>2017-04-19T13:16:24Z</cp:lastPrinted>
  <dcterms:created xsi:type="dcterms:W3CDTF">2016-09-12T01:43:16Z</dcterms:created>
  <dcterms:modified xsi:type="dcterms:W3CDTF">2021-05-06T00:55:56Z</dcterms:modified>
</cp:coreProperties>
</file>